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leger\Desktop\"/>
    </mc:Choice>
  </mc:AlternateContent>
  <xr:revisionPtr revIDLastSave="0" documentId="13_ncr:1_{B97B4727-B1EF-453E-B762-04F228B0C97B}" xr6:coauthVersionLast="47" xr6:coauthVersionMax="47" xr10:uidLastSave="{00000000-0000-0000-0000-000000000000}"/>
  <bookViews>
    <workbookView xWindow="1500" yWindow="0" windowWidth="26340" windowHeight="15615" tabRatio="586" firstSheet="2" activeTab="6" xr2:uid="{00000000-000D-0000-FFFF-FFFF00000000}"/>
  </bookViews>
  <sheets>
    <sheet name="LICENCE CHIMIE" sheetId="4" r:id="rId1"/>
    <sheet name="LICENCE INFORMATIQUE" sheetId="7" r:id="rId2"/>
    <sheet name="LICENCE MATHEMATIQUES" sheetId="8" r:id="rId3"/>
    <sheet name="LICENCE PHYSIQUE" sheetId="1" r:id="rId4"/>
    <sheet name="LICENCE SPI" sheetId="9" r:id="rId5"/>
    <sheet name="LICENCE ST" sheetId="10" r:id="rId6"/>
    <sheet name="LICENCE SV" sheetId="11" r:id="rId7"/>
    <sheet name="L2-L3 MIASHS" sheetId="12" r:id="rId8"/>
    <sheet name="L3 MATH" sheetId="14"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0" roundtripDataChecksum="+5g6a53Li+5TaKcMhtCgTxVxcUsY2SMzkz4K6GyCNT0="/>
    </ext>
  </extLst>
</workbook>
</file>

<file path=xl/calcChain.xml><?xml version="1.0" encoding="utf-8"?>
<calcChain xmlns="http://schemas.openxmlformats.org/spreadsheetml/2006/main">
  <c r="F154" i="11" l="1"/>
  <c r="H189" i="11"/>
  <c r="H190" i="11" s="1"/>
  <c r="E97" i="4"/>
  <c r="F72" i="4"/>
  <c r="F97" i="4" l="1"/>
  <c r="D97" i="4"/>
  <c r="F98" i="4" l="1"/>
  <c r="D28" i="4"/>
  <c r="E149" i="4"/>
  <c r="L77" i="7"/>
  <c r="Q65" i="11"/>
  <c r="Q22" i="11"/>
  <c r="Q117" i="11"/>
  <c r="Q188" i="11"/>
  <c r="Q184" i="11" s="1"/>
  <c r="P188" i="11"/>
  <c r="P184" i="11" s="1"/>
  <c r="Q187" i="11"/>
  <c r="P187" i="11"/>
  <c r="Q186" i="11"/>
  <c r="P186" i="11"/>
  <c r="Q185" i="11"/>
  <c r="P185" i="11"/>
  <c r="O184" i="11"/>
  <c r="M184" i="11"/>
  <c r="K184" i="11"/>
  <c r="I184" i="11"/>
  <c r="H184" i="11"/>
  <c r="G184" i="11"/>
  <c r="F184" i="11"/>
  <c r="E184" i="11"/>
  <c r="Q183" i="11"/>
  <c r="P183" i="11"/>
  <c r="Q182" i="11"/>
  <c r="P182" i="11"/>
  <c r="Q181" i="11"/>
  <c r="P181" i="11"/>
  <c r="Q179" i="11"/>
  <c r="P179" i="11"/>
  <c r="Q178" i="11"/>
  <c r="P178" i="11"/>
  <c r="Q177" i="11"/>
  <c r="Q176" i="11" s="1"/>
  <c r="P177" i="11"/>
  <c r="O176" i="11"/>
  <c r="M176" i="11"/>
  <c r="M189" i="11" s="1"/>
  <c r="K176" i="11"/>
  <c r="I176" i="11"/>
  <c r="P176" i="11" s="1"/>
  <c r="H176" i="11"/>
  <c r="G176" i="11"/>
  <c r="F176" i="11"/>
  <c r="E176" i="11"/>
  <c r="Q175" i="11"/>
  <c r="P175" i="11"/>
  <c r="Q174" i="11"/>
  <c r="P174" i="11"/>
  <c r="Q173" i="11"/>
  <c r="P173" i="11"/>
  <c r="Q172" i="11"/>
  <c r="P172" i="11"/>
  <c r="Q171" i="11"/>
  <c r="P171" i="11"/>
  <c r="Q170" i="11"/>
  <c r="P170" i="11"/>
  <c r="Q169" i="11"/>
  <c r="P169" i="11"/>
  <c r="Q168" i="11"/>
  <c r="P168" i="11"/>
  <c r="Q167" i="11"/>
  <c r="P167" i="11"/>
  <c r="O167" i="11"/>
  <c r="M167" i="11"/>
  <c r="K167" i="11"/>
  <c r="I167" i="11"/>
  <c r="G167" i="11"/>
  <c r="F167" i="11"/>
  <c r="E167" i="11"/>
  <c r="Q166" i="11"/>
  <c r="P166" i="11"/>
  <c r="Q165" i="11"/>
  <c r="P165" i="11"/>
  <c r="Q164" i="11"/>
  <c r="P164" i="11"/>
  <c r="Q163" i="11"/>
  <c r="P163" i="11"/>
  <c r="Q162" i="11"/>
  <c r="P162" i="11"/>
  <c r="Q161" i="11"/>
  <c r="P161" i="11"/>
  <c r="Q160" i="11"/>
  <c r="P160" i="11"/>
  <c r="Q159" i="11"/>
  <c r="P159" i="11"/>
  <c r="Q158" i="11"/>
  <c r="P158" i="11"/>
  <c r="Q157" i="11"/>
  <c r="P157" i="11"/>
  <c r="Q156" i="11"/>
  <c r="Q154" i="11" s="1"/>
  <c r="P156" i="11"/>
  <c r="O154" i="11"/>
  <c r="O189" i="11" s="1"/>
  <c r="M154" i="11"/>
  <c r="K154" i="11"/>
  <c r="K189" i="11" s="1"/>
  <c r="I154" i="11"/>
  <c r="I189" i="11" s="1"/>
  <c r="G154" i="11"/>
  <c r="G189" i="11" s="1"/>
  <c r="F189" i="11"/>
  <c r="E154" i="11"/>
  <c r="E189" i="11" s="1"/>
  <c r="O149" i="11"/>
  <c r="E149" i="11"/>
  <c r="E190" i="11" s="1"/>
  <c r="D149" i="11"/>
  <c r="Q148" i="11"/>
  <c r="P148" i="11"/>
  <c r="Q147" i="11"/>
  <c r="Q146" i="11" s="1"/>
  <c r="P147" i="11"/>
  <c r="M146" i="11"/>
  <c r="K146" i="11"/>
  <c r="I146" i="11"/>
  <c r="P146" i="11" s="1"/>
  <c r="H146" i="11"/>
  <c r="G146" i="11"/>
  <c r="F146" i="11"/>
  <c r="E146" i="11"/>
  <c r="P145" i="11"/>
  <c r="Q144" i="11"/>
  <c r="Q143" i="11" s="1"/>
  <c r="P144" i="11"/>
  <c r="P143" i="11"/>
  <c r="M143" i="11"/>
  <c r="K143" i="11"/>
  <c r="I143" i="11"/>
  <c r="H143" i="11"/>
  <c r="H149" i="11" s="1"/>
  <c r="G143" i="11"/>
  <c r="F143" i="11"/>
  <c r="E143" i="11"/>
  <c r="Q142" i="11"/>
  <c r="P142" i="11"/>
  <c r="Q141" i="11"/>
  <c r="P141" i="11"/>
  <c r="Q140" i="11"/>
  <c r="P140" i="11"/>
  <c r="Q139" i="11"/>
  <c r="P139" i="11"/>
  <c r="Q138" i="11"/>
  <c r="P138" i="11"/>
  <c r="Q137" i="11"/>
  <c r="P137" i="11"/>
  <c r="Q136" i="11"/>
  <c r="P136" i="11"/>
  <c r="Q135" i="11"/>
  <c r="P135" i="11"/>
  <c r="Q134" i="11"/>
  <c r="Q133" i="11" s="1"/>
  <c r="P134" i="11"/>
  <c r="M133" i="11"/>
  <c r="M149" i="11" s="1"/>
  <c r="K133" i="11"/>
  <c r="K149" i="11" s="1"/>
  <c r="I133" i="11"/>
  <c r="P133" i="11" s="1"/>
  <c r="G133" i="11"/>
  <c r="F133" i="11"/>
  <c r="F149" i="11" s="1"/>
  <c r="E133" i="11"/>
  <c r="Q132" i="11"/>
  <c r="P132" i="11"/>
  <c r="Q131" i="11"/>
  <c r="P131" i="11"/>
  <c r="Q130" i="11"/>
  <c r="P130" i="11"/>
  <c r="Q129" i="11"/>
  <c r="P129" i="11"/>
  <c r="Q128" i="11"/>
  <c r="P128" i="11"/>
  <c r="Q127" i="11"/>
  <c r="P127" i="11"/>
  <c r="Q126" i="11"/>
  <c r="P126" i="11"/>
  <c r="Q125" i="11"/>
  <c r="M125" i="11"/>
  <c r="K125" i="11"/>
  <c r="I125" i="11"/>
  <c r="I149" i="11" s="1"/>
  <c r="G125" i="11"/>
  <c r="G149" i="11" s="1"/>
  <c r="G190" i="11" s="1"/>
  <c r="F125" i="11"/>
  <c r="E125" i="11"/>
  <c r="O117" i="11"/>
  <c r="M117" i="11"/>
  <c r="G117" i="11"/>
  <c r="Q114" i="11"/>
  <c r="P114" i="11"/>
  <c r="Q113" i="11"/>
  <c r="Q112" i="11"/>
  <c r="P112" i="11"/>
  <c r="P110" i="11" s="1"/>
  <c r="Q111" i="11"/>
  <c r="Q110" i="11" s="1"/>
  <c r="P111" i="11"/>
  <c r="M110" i="11"/>
  <c r="K110" i="11"/>
  <c r="I110" i="11"/>
  <c r="H110" i="11"/>
  <c r="H117" i="11" s="1"/>
  <c r="F110" i="11"/>
  <c r="E110" i="11"/>
  <c r="Q108" i="11"/>
  <c r="P108" i="11"/>
  <c r="Q107" i="11"/>
  <c r="P107" i="11"/>
  <c r="Q106" i="11"/>
  <c r="Q105" i="11" s="1"/>
  <c r="P106" i="11"/>
  <c r="M105" i="11"/>
  <c r="K105" i="11"/>
  <c r="I105" i="11"/>
  <c r="P105" i="11" s="1"/>
  <c r="H105" i="11"/>
  <c r="F105" i="11"/>
  <c r="E105" i="11"/>
  <c r="Q104" i="11"/>
  <c r="P104" i="11"/>
  <c r="Q103" i="11"/>
  <c r="P103" i="11"/>
  <c r="Q102" i="11"/>
  <c r="P102" i="11"/>
  <c r="Q101" i="11"/>
  <c r="P101" i="11"/>
  <c r="Q100" i="11"/>
  <c r="P100" i="11"/>
  <c r="Q99" i="11"/>
  <c r="P99" i="11"/>
  <c r="Q98" i="11"/>
  <c r="Q97" i="11" s="1"/>
  <c r="P98" i="11"/>
  <c r="P97" i="11"/>
  <c r="M97" i="11"/>
  <c r="K97" i="11"/>
  <c r="I97" i="11"/>
  <c r="H97" i="11"/>
  <c r="F97" i="11"/>
  <c r="E97" i="11"/>
  <c r="Q95" i="11"/>
  <c r="P95" i="11"/>
  <c r="Q94" i="11"/>
  <c r="P94" i="11"/>
  <c r="Q93" i="11"/>
  <c r="P93" i="11"/>
  <c r="Q92" i="11"/>
  <c r="P92" i="11"/>
  <c r="Q91" i="11"/>
  <c r="Q90" i="11" s="1"/>
  <c r="P91" i="11"/>
  <c r="M90" i="11"/>
  <c r="K90" i="11"/>
  <c r="K117" i="11" s="1"/>
  <c r="I90" i="11"/>
  <c r="I117" i="11" s="1"/>
  <c r="F90" i="11"/>
  <c r="F117" i="11" s="1"/>
  <c r="E90" i="11"/>
  <c r="E117" i="11" s="1"/>
  <c r="O85" i="11"/>
  <c r="O118" i="11" s="1"/>
  <c r="I85" i="11"/>
  <c r="G85" i="11"/>
  <c r="G118" i="11" s="1"/>
  <c r="F85" i="11"/>
  <c r="F118" i="11" s="1"/>
  <c r="E85" i="11"/>
  <c r="E118" i="11" s="1"/>
  <c r="D85" i="11"/>
  <c r="Q83" i="11"/>
  <c r="P83" i="11"/>
  <c r="P82" i="11"/>
  <c r="Q81" i="11"/>
  <c r="M81" i="11"/>
  <c r="P81" i="11" s="1"/>
  <c r="K81" i="11"/>
  <c r="I81" i="11"/>
  <c r="Q80" i="11"/>
  <c r="P80" i="11"/>
  <c r="Q79" i="11"/>
  <c r="Q78" i="11" s="1"/>
  <c r="P79" i="11"/>
  <c r="P78" i="11"/>
  <c r="M78" i="11"/>
  <c r="K78" i="11"/>
  <c r="I78" i="11"/>
  <c r="H78" i="11"/>
  <c r="H85" i="11" s="1"/>
  <c r="H118" i="11" s="1"/>
  <c r="Q77" i="11"/>
  <c r="Q73" i="11" s="1"/>
  <c r="P77" i="11"/>
  <c r="Q76" i="11"/>
  <c r="P76" i="11"/>
  <c r="Q75" i="11"/>
  <c r="P75" i="11"/>
  <c r="Q74" i="11"/>
  <c r="P74" i="11"/>
  <c r="M73" i="11"/>
  <c r="K73" i="11"/>
  <c r="P73" i="11" s="1"/>
  <c r="I73" i="11"/>
  <c r="H73" i="11"/>
  <c r="Q71" i="11"/>
  <c r="P71" i="11"/>
  <c r="Q70" i="11"/>
  <c r="P70" i="11"/>
  <c r="Q69" i="11"/>
  <c r="P69" i="11"/>
  <c r="Q68" i="11"/>
  <c r="P68" i="11"/>
  <c r="Q67" i="11"/>
  <c r="P67" i="11"/>
  <c r="Q66" i="11"/>
  <c r="P66" i="11"/>
  <c r="P65" i="11"/>
  <c r="M65" i="11"/>
  <c r="M85" i="11" s="1"/>
  <c r="M118" i="11" s="1"/>
  <c r="K65" i="11"/>
  <c r="I65" i="11"/>
  <c r="G58" i="11"/>
  <c r="F58" i="11"/>
  <c r="E58" i="11"/>
  <c r="O57" i="11"/>
  <c r="H57" i="11"/>
  <c r="F57" i="11"/>
  <c r="E57" i="11"/>
  <c r="D57" i="11"/>
  <c r="Q56" i="11"/>
  <c r="Q55" i="11"/>
  <c r="P55" i="11"/>
  <c r="Q54" i="11"/>
  <c r="P54" i="11"/>
  <c r="M54" i="11"/>
  <c r="K54" i="11"/>
  <c r="I54" i="11"/>
  <c r="Q53" i="11"/>
  <c r="P53" i="11"/>
  <c r="Q52" i="11"/>
  <c r="P52" i="11"/>
  <c r="Q51" i="11"/>
  <c r="P51" i="11"/>
  <c r="Q49" i="11"/>
  <c r="P49" i="11"/>
  <c r="Q48" i="11"/>
  <c r="P48" i="11"/>
  <c r="Q47" i="11"/>
  <c r="P47" i="11"/>
  <c r="Q46" i="11"/>
  <c r="O46" i="11"/>
  <c r="M46" i="11"/>
  <c r="K46" i="11"/>
  <c r="P46" i="11" s="1"/>
  <c r="I46" i="11"/>
  <c r="Q45" i="11"/>
  <c r="P45" i="11"/>
  <c r="Q44" i="11"/>
  <c r="P44" i="11"/>
  <c r="Q43" i="11"/>
  <c r="P43" i="11"/>
  <c r="Q42" i="11"/>
  <c r="Q41" i="11" s="1"/>
  <c r="P42" i="11"/>
  <c r="M41" i="11"/>
  <c r="K41" i="11"/>
  <c r="I41" i="11"/>
  <c r="I57" i="11" s="1"/>
  <c r="Q40" i="11"/>
  <c r="P40" i="11"/>
  <c r="Q39" i="11"/>
  <c r="P39" i="11"/>
  <c r="Q38" i="11"/>
  <c r="P38" i="11"/>
  <c r="Q37" i="11"/>
  <c r="P37" i="11"/>
  <c r="Q36" i="11"/>
  <c r="Q35" i="11" s="1"/>
  <c r="P36" i="11"/>
  <c r="M35" i="11"/>
  <c r="M57" i="11" s="1"/>
  <c r="K35" i="11"/>
  <c r="K57" i="11" s="1"/>
  <c r="I35" i="11"/>
  <c r="P35" i="11" s="1"/>
  <c r="H31" i="11"/>
  <c r="H58" i="11" s="1"/>
  <c r="F31" i="11"/>
  <c r="E31" i="11"/>
  <c r="Q30" i="11"/>
  <c r="P30" i="11"/>
  <c r="Q28" i="11"/>
  <c r="P28" i="11"/>
  <c r="Q27" i="11"/>
  <c r="Q26" i="11" s="1"/>
  <c r="P27" i="11"/>
  <c r="P26" i="11"/>
  <c r="O26" i="11"/>
  <c r="O31" i="11" s="1"/>
  <c r="O58" i="11" s="1"/>
  <c r="M26" i="11"/>
  <c r="K26" i="11"/>
  <c r="I26" i="11"/>
  <c r="D26" i="11"/>
  <c r="Q25" i="11"/>
  <c r="P25" i="11"/>
  <c r="Q24" i="11"/>
  <c r="P24" i="11"/>
  <c r="Q23" i="11"/>
  <c r="P23" i="11"/>
  <c r="P22" i="11"/>
  <c r="K22" i="11"/>
  <c r="I22" i="11"/>
  <c r="D22" i="11"/>
  <c r="D31" i="11" s="1"/>
  <c r="D58" i="11" s="1"/>
  <c r="Q21" i="11"/>
  <c r="P21" i="11"/>
  <c r="Q20" i="11"/>
  <c r="P20" i="11"/>
  <c r="Q19" i="11"/>
  <c r="P19" i="11"/>
  <c r="Q18" i="11"/>
  <c r="P18" i="11"/>
  <c r="M17" i="11"/>
  <c r="K17" i="11"/>
  <c r="I17" i="11"/>
  <c r="Q17" i="11" s="1"/>
  <c r="D17" i="11"/>
  <c r="Q16" i="11"/>
  <c r="P16" i="11"/>
  <c r="Q15" i="11"/>
  <c r="P15" i="11"/>
  <c r="Q14" i="11"/>
  <c r="P14" i="11"/>
  <c r="Q13" i="11"/>
  <c r="P13" i="11"/>
  <c r="Q12" i="11"/>
  <c r="P12" i="11"/>
  <c r="M11" i="11"/>
  <c r="M31" i="11" s="1"/>
  <c r="M58" i="11" s="1"/>
  <c r="K11" i="11"/>
  <c r="K31" i="11" s="1"/>
  <c r="K58" i="11" s="1"/>
  <c r="I11" i="11"/>
  <c r="Q11" i="11" s="1"/>
  <c r="D11" i="11"/>
  <c r="F190" i="11" l="1"/>
  <c r="F192" i="11" s="1"/>
  <c r="Q85" i="11"/>
  <c r="O190" i="11"/>
  <c r="Q149" i="11"/>
  <c r="Q190" i="11" s="1"/>
  <c r="Q189" i="11"/>
  <c r="G192" i="11"/>
  <c r="I118" i="11"/>
  <c r="Q57" i="11"/>
  <c r="P85" i="11"/>
  <c r="K190" i="11"/>
  <c r="M190" i="11"/>
  <c r="M192" i="11" s="1"/>
  <c r="Q31" i="11"/>
  <c r="E192" i="11"/>
  <c r="Q118" i="11"/>
  <c r="P149" i="11"/>
  <c r="I190" i="11"/>
  <c r="O192" i="11"/>
  <c r="H192" i="11"/>
  <c r="K85" i="11"/>
  <c r="K118" i="11" s="1"/>
  <c r="K192" i="11" s="1"/>
  <c r="P154" i="11"/>
  <c r="P189" i="11" s="1"/>
  <c r="I31" i="11"/>
  <c r="I58" i="11" s="1"/>
  <c r="P41" i="11"/>
  <c r="P57" i="11" s="1"/>
  <c r="P11" i="11"/>
  <c r="P31" i="11" s="1"/>
  <c r="P17" i="11"/>
  <c r="P90" i="11"/>
  <c r="P117" i="11" s="1"/>
  <c r="P125" i="11"/>
  <c r="P38" i="9"/>
  <c r="P20" i="9"/>
  <c r="P37" i="9"/>
  <c r="P57" i="9"/>
  <c r="P76" i="9" s="1"/>
  <c r="P127" i="9" s="1"/>
  <c r="P75" i="9"/>
  <c r="P100" i="9"/>
  <c r="P124" i="9"/>
  <c r="O38" i="9"/>
  <c r="K115" i="7"/>
  <c r="E115" i="7"/>
  <c r="I28" i="4"/>
  <c r="L129" i="10"/>
  <c r="K129" i="10"/>
  <c r="L127" i="10"/>
  <c r="K127" i="10"/>
  <c r="L108" i="10"/>
  <c r="K108" i="10"/>
  <c r="G108" i="10"/>
  <c r="L86" i="10"/>
  <c r="L87" i="10"/>
  <c r="K87" i="10"/>
  <c r="L85" i="10"/>
  <c r="L65" i="10"/>
  <c r="K58" i="10"/>
  <c r="L55" i="10"/>
  <c r="L58" i="10"/>
  <c r="E44" i="10"/>
  <c r="L43" i="10"/>
  <c r="K43" i="10"/>
  <c r="L29" i="10"/>
  <c r="L23" i="10"/>
  <c r="K23" i="10"/>
  <c r="L139" i="1"/>
  <c r="I111" i="1"/>
  <c r="L111" i="1"/>
  <c r="L137" i="1" s="1"/>
  <c r="L136" i="1"/>
  <c r="K136" i="1"/>
  <c r="L121" i="1"/>
  <c r="L90" i="1"/>
  <c r="L91" i="1"/>
  <c r="L65" i="1"/>
  <c r="K91" i="1"/>
  <c r="I90" i="1"/>
  <c r="G90" i="1"/>
  <c r="E90" i="1"/>
  <c r="K90" i="1"/>
  <c r="L63" i="1"/>
  <c r="K63" i="1"/>
  <c r="D43" i="1"/>
  <c r="G22" i="1"/>
  <c r="L43" i="1"/>
  <c r="L44" i="1" s="1"/>
  <c r="K43" i="1"/>
  <c r="K22" i="1"/>
  <c r="E129" i="10"/>
  <c r="L126" i="10"/>
  <c r="K126" i="10"/>
  <c r="K86" i="10"/>
  <c r="K85" i="10"/>
  <c r="K65" i="10"/>
  <c r="P125" i="9"/>
  <c r="N71" i="8"/>
  <c r="N51" i="8"/>
  <c r="L22" i="1"/>
  <c r="L36" i="1"/>
  <c r="N34" i="8"/>
  <c r="N33" i="8"/>
  <c r="M34" i="8"/>
  <c r="M33" i="8"/>
  <c r="M19" i="8"/>
  <c r="I33" i="8"/>
  <c r="O37" i="9"/>
  <c r="O124" i="9"/>
  <c r="O75" i="9"/>
  <c r="O57" i="9"/>
  <c r="O20" i="9"/>
  <c r="G38" i="7"/>
  <c r="G21" i="7"/>
  <c r="L39" i="7"/>
  <c r="L21" i="7"/>
  <c r="K149" i="4"/>
  <c r="M149" i="4"/>
  <c r="I149" i="4"/>
  <c r="N125" i="4"/>
  <c r="N150" i="4" s="1"/>
  <c r="M125" i="4"/>
  <c r="M150" i="4" s="1"/>
  <c r="K125" i="4"/>
  <c r="I125" i="4"/>
  <c r="N97" i="4"/>
  <c r="K97" i="4"/>
  <c r="I97" i="4"/>
  <c r="N72" i="4"/>
  <c r="N98" i="4" s="1"/>
  <c r="G72" i="4"/>
  <c r="K72" i="4"/>
  <c r="I72" i="4"/>
  <c r="N28" i="4"/>
  <c r="E108" i="10"/>
  <c r="E65" i="10"/>
  <c r="I43" i="10"/>
  <c r="G43" i="10"/>
  <c r="E43" i="10"/>
  <c r="L116" i="7"/>
  <c r="L115" i="7"/>
  <c r="L98" i="7"/>
  <c r="H85" i="14"/>
  <c r="G85" i="14"/>
  <c r="F85" i="14"/>
  <c r="E85" i="14"/>
  <c r="I84" i="14"/>
  <c r="I83" i="14"/>
  <c r="I81" i="14"/>
  <c r="I80" i="14"/>
  <c r="I85" i="14" s="1"/>
  <c r="I79" i="14"/>
  <c r="I78" i="14"/>
  <c r="I77" i="14"/>
  <c r="H70" i="14"/>
  <c r="G70" i="14"/>
  <c r="F70" i="14"/>
  <c r="E70" i="14"/>
  <c r="I69" i="14"/>
  <c r="I68" i="14"/>
  <c r="I67" i="14"/>
  <c r="I65" i="14"/>
  <c r="I64" i="14"/>
  <c r="I63" i="14"/>
  <c r="I62" i="14"/>
  <c r="I61" i="14"/>
  <c r="I70" i="14" s="1"/>
  <c r="H54" i="14"/>
  <c r="G54" i="14"/>
  <c r="F54" i="14"/>
  <c r="E54" i="14"/>
  <c r="I52" i="14"/>
  <c r="I51" i="14"/>
  <c r="I49" i="14"/>
  <c r="I48" i="14"/>
  <c r="I47" i="14"/>
  <c r="I46" i="14"/>
  <c r="I45" i="14"/>
  <c r="I54" i="14" s="1"/>
  <c r="H38" i="14"/>
  <c r="G38" i="14"/>
  <c r="F38" i="14"/>
  <c r="E38" i="14"/>
  <c r="I36" i="14"/>
  <c r="I35" i="14"/>
  <c r="I34" i="14"/>
  <c r="I32" i="14"/>
  <c r="I31" i="14"/>
  <c r="I30" i="14"/>
  <c r="I29" i="14"/>
  <c r="I38" i="14" s="1"/>
  <c r="I28" i="14"/>
  <c r="H86" i="12"/>
  <c r="G86" i="12"/>
  <c r="F86" i="12"/>
  <c r="E86" i="12"/>
  <c r="I85" i="12"/>
  <c r="I84" i="12"/>
  <c r="I82" i="12"/>
  <c r="I81" i="12"/>
  <c r="I80" i="12"/>
  <c r="I86" i="12" s="1"/>
  <c r="I79" i="12"/>
  <c r="I78" i="12"/>
  <c r="I77" i="12"/>
  <c r="I76" i="12"/>
  <c r="H69" i="12"/>
  <c r="G69" i="12"/>
  <c r="F69" i="12"/>
  <c r="E69" i="12"/>
  <c r="I68" i="12"/>
  <c r="I67" i="12"/>
  <c r="I66" i="12"/>
  <c r="I64" i="12"/>
  <c r="I63" i="12"/>
  <c r="I62" i="12"/>
  <c r="I61" i="12"/>
  <c r="I60" i="12"/>
  <c r="H52" i="12"/>
  <c r="G52" i="12"/>
  <c r="F52" i="12"/>
  <c r="E52" i="12"/>
  <c r="I51" i="12"/>
  <c r="I49" i="12"/>
  <c r="I48" i="12"/>
  <c r="I47" i="12"/>
  <c r="I46" i="12"/>
  <c r="I45" i="12"/>
  <c r="I44" i="12"/>
  <c r="H37" i="12"/>
  <c r="G37" i="12"/>
  <c r="F37" i="12"/>
  <c r="E37" i="12"/>
  <c r="I36" i="12"/>
  <c r="I35" i="12"/>
  <c r="I34" i="12"/>
  <c r="I32" i="12"/>
  <c r="I31" i="12"/>
  <c r="I30" i="12"/>
  <c r="I29" i="12"/>
  <c r="I28" i="12"/>
  <c r="I27" i="12"/>
  <c r="O76" i="9" l="1"/>
  <c r="I192" i="11"/>
  <c r="P190" i="11"/>
  <c r="Q58" i="11"/>
  <c r="Q192" i="11" s="1"/>
  <c r="P58" i="11"/>
  <c r="P118" i="11"/>
  <c r="I69" i="12"/>
  <c r="I37" i="12"/>
  <c r="I52" i="12"/>
  <c r="P192" i="11" l="1"/>
  <c r="L13" i="7"/>
  <c r="H115" i="8" l="1"/>
  <c r="J115" i="8"/>
  <c r="L115" i="8"/>
  <c r="E112" i="8"/>
  <c r="F70" i="8"/>
  <c r="E70" i="8"/>
  <c r="M136" i="4"/>
  <c r="N136" i="4"/>
  <c r="D149" i="4"/>
  <c r="G149" i="4"/>
  <c r="M85" i="4"/>
  <c r="N85" i="4"/>
  <c r="M86" i="4"/>
  <c r="N86" i="4"/>
  <c r="N96" i="4"/>
  <c r="M96" i="4"/>
  <c r="N95" i="4"/>
  <c r="M95" i="4"/>
  <c r="N83" i="4"/>
  <c r="M83" i="4"/>
  <c r="E72" i="4"/>
  <c r="E98" i="4" s="1"/>
  <c r="D72" i="4"/>
  <c r="N66" i="4"/>
  <c r="M66" i="4"/>
  <c r="N65" i="4"/>
  <c r="M65" i="4"/>
  <c r="N64" i="4"/>
  <c r="M64" i="4"/>
  <c r="N63" i="4"/>
  <c r="M63" i="4"/>
  <c r="N62" i="4"/>
  <c r="M62" i="4"/>
  <c r="N71" i="4"/>
  <c r="M71" i="4"/>
  <c r="N70" i="4"/>
  <c r="M70" i="4"/>
  <c r="N68" i="4"/>
  <c r="M68" i="4"/>
  <c r="K47" i="4"/>
  <c r="I47" i="4"/>
  <c r="G47" i="4"/>
  <c r="D47" i="4"/>
  <c r="N44" i="4"/>
  <c r="M44" i="4"/>
  <c r="N46" i="4"/>
  <c r="M46" i="4"/>
  <c r="F51" i="8"/>
  <c r="E51" i="8"/>
  <c r="D51" i="8"/>
  <c r="E91" i="8"/>
  <c r="D33" i="8"/>
  <c r="D19" i="8"/>
  <c r="F71" i="8" l="1"/>
  <c r="E71" i="8"/>
  <c r="E125" i="4"/>
  <c r="E150" i="4" s="1"/>
  <c r="M124" i="9" l="1"/>
  <c r="K124" i="9"/>
  <c r="I124" i="9"/>
  <c r="D124" i="9"/>
  <c r="P120" i="9"/>
  <c r="O120" i="9"/>
  <c r="P112" i="9"/>
  <c r="O112" i="9"/>
  <c r="K112" i="8"/>
  <c r="I112" i="8"/>
  <c r="G112" i="8"/>
  <c r="D112" i="8"/>
  <c r="N105" i="8"/>
  <c r="M105" i="8"/>
  <c r="N104" i="8"/>
  <c r="M104" i="8"/>
  <c r="K91" i="8"/>
  <c r="I91" i="8"/>
  <c r="G91" i="8"/>
  <c r="D91" i="8"/>
  <c r="N86" i="8"/>
  <c r="M86" i="8"/>
  <c r="N85" i="8"/>
  <c r="M85" i="8"/>
  <c r="N84" i="8"/>
  <c r="M84" i="8"/>
  <c r="K33" i="8"/>
  <c r="G33" i="8"/>
  <c r="N30" i="8"/>
  <c r="G113" i="8" l="1"/>
  <c r="M91" i="8"/>
  <c r="D115" i="7"/>
  <c r="L111" i="7"/>
  <c r="K111" i="7"/>
  <c r="L110" i="7"/>
  <c r="K110" i="7"/>
  <c r="D98" i="7"/>
  <c r="L93" i="7"/>
  <c r="K93" i="7"/>
  <c r="K92" i="7"/>
  <c r="L91" i="7"/>
  <c r="K91" i="7"/>
  <c r="L90" i="7"/>
  <c r="K90" i="7"/>
  <c r="L70" i="7"/>
  <c r="K70" i="7"/>
  <c r="L69" i="7"/>
  <c r="L68" i="7"/>
  <c r="K68" i="7"/>
  <c r="L52" i="7"/>
  <c r="K52" i="7"/>
  <c r="L51" i="7"/>
  <c r="K51" i="7"/>
  <c r="L50" i="7"/>
  <c r="L58" i="7" s="1"/>
  <c r="L78" i="7" s="1"/>
  <c r="K50" i="7"/>
  <c r="I38" i="7"/>
  <c r="E38" i="7"/>
  <c r="D38" i="7"/>
  <c r="L31" i="7"/>
  <c r="K31" i="7"/>
  <c r="L30" i="7"/>
  <c r="L38" i="7" s="1"/>
  <c r="L29" i="7"/>
  <c r="K29" i="7"/>
  <c r="K20" i="1"/>
  <c r="D116" i="7" l="1"/>
  <c r="M139" i="1"/>
  <c r="I136" i="1"/>
  <c r="G136" i="1"/>
  <c r="E136" i="1"/>
  <c r="D136" i="1"/>
  <c r="L131" i="1"/>
  <c r="L130" i="1"/>
  <c r="L128" i="1"/>
  <c r="K128" i="1"/>
  <c r="L127" i="1"/>
  <c r="K127" i="1"/>
  <c r="G111" i="1"/>
  <c r="E111" i="1"/>
  <c r="D111" i="1"/>
  <c r="L102" i="1"/>
  <c r="K102" i="1"/>
  <c r="L101" i="1"/>
  <c r="K101" i="1"/>
  <c r="L99" i="1"/>
  <c r="K99" i="1"/>
  <c r="L98" i="1"/>
  <c r="K98" i="1"/>
  <c r="D90" i="1"/>
  <c r="L85" i="1"/>
  <c r="K60" i="1"/>
  <c r="L58" i="1"/>
  <c r="K58" i="1"/>
  <c r="L57" i="1"/>
  <c r="L55" i="1"/>
  <c r="K55" i="1"/>
  <c r="L54" i="1"/>
  <c r="K54" i="1"/>
  <c r="I43" i="1"/>
  <c r="G43" i="1"/>
  <c r="E43" i="1"/>
  <c r="L34" i="1"/>
  <c r="K34" i="1"/>
  <c r="L33" i="1"/>
  <c r="K33" i="1"/>
  <c r="I126" i="10" l="1"/>
  <c r="G126" i="10"/>
  <c r="E126" i="10"/>
  <c r="D126" i="10"/>
  <c r="L125" i="10"/>
  <c r="K125" i="10"/>
  <c r="L124" i="10"/>
  <c r="K124" i="10"/>
  <c r="L122" i="10"/>
  <c r="K122" i="10"/>
  <c r="L121" i="10"/>
  <c r="K121" i="10"/>
  <c r="I108" i="10"/>
  <c r="D108" i="10"/>
  <c r="L107" i="10"/>
  <c r="K107" i="10"/>
  <c r="L105" i="10"/>
  <c r="K105" i="10"/>
  <c r="L104" i="10"/>
  <c r="K104" i="10"/>
  <c r="L103" i="10"/>
  <c r="K103" i="10"/>
  <c r="L102" i="10"/>
  <c r="K102" i="10"/>
  <c r="L80" i="10"/>
  <c r="K80" i="10"/>
  <c r="L59" i="10"/>
  <c r="K59" i="10"/>
  <c r="D43" i="10"/>
  <c r="L42" i="10"/>
  <c r="K42" i="10"/>
  <c r="L41" i="10"/>
  <c r="K41" i="10"/>
  <c r="L39" i="10"/>
  <c r="K39" i="10"/>
  <c r="L38" i="10"/>
  <c r="K38" i="10"/>
  <c r="K37" i="10"/>
  <c r="K36" i="10"/>
  <c r="K35" i="10"/>
  <c r="P122" i="9"/>
  <c r="O122" i="9"/>
  <c r="M100" i="9"/>
  <c r="K100" i="9"/>
  <c r="I100" i="9"/>
  <c r="D100" i="9"/>
  <c r="P99" i="9"/>
  <c r="O99" i="9"/>
  <c r="P93" i="9"/>
  <c r="O93" i="9"/>
  <c r="P92" i="9"/>
  <c r="O92" i="9"/>
  <c r="P90" i="9"/>
  <c r="O90" i="9"/>
  <c r="D75" i="9"/>
  <c r="P65" i="9"/>
  <c r="P72" i="9"/>
  <c r="O72" i="9"/>
  <c r="P52" i="9"/>
  <c r="O52" i="9"/>
  <c r="M57" i="9"/>
  <c r="K57" i="9"/>
  <c r="I57" i="9"/>
  <c r="D57" i="9"/>
  <c r="P56" i="9"/>
  <c r="O56" i="9"/>
  <c r="M37" i="9"/>
  <c r="K37" i="9"/>
  <c r="I37" i="9"/>
  <c r="H37" i="9"/>
  <c r="G37" i="9"/>
  <c r="F37" i="9"/>
  <c r="E37" i="9"/>
  <c r="P34" i="9"/>
  <c r="O34" i="9"/>
  <c r="K31" i="1"/>
  <c r="L31" i="1"/>
  <c r="K75" i="9"/>
  <c r="I75" i="9"/>
  <c r="G20" i="9"/>
  <c r="F20" i="9"/>
  <c r="P31" i="9"/>
  <c r="O25" i="9"/>
  <c r="P25" i="9"/>
  <c r="H20" i="9"/>
  <c r="E20" i="9"/>
  <c r="D125" i="4"/>
  <c r="N124" i="4"/>
  <c r="M124" i="4"/>
  <c r="N123" i="4"/>
  <c r="M123" i="4"/>
  <c r="N138" i="4"/>
  <c r="M138" i="4"/>
  <c r="N148" i="4"/>
  <c r="M148" i="4"/>
  <c r="N147" i="4"/>
  <c r="M147" i="4"/>
  <c r="N145" i="4"/>
  <c r="M145" i="4"/>
  <c r="D86" i="10"/>
  <c r="L20" i="7"/>
  <c r="D150" i="4" l="1"/>
  <c r="I76" i="9"/>
  <c r="K76" i="9"/>
  <c r="G38" i="9"/>
  <c r="N143" i="4" l="1"/>
  <c r="M143" i="4"/>
  <c r="G125" i="4"/>
  <c r="M60" i="4"/>
  <c r="G28" i="4"/>
  <c r="N15" i="4"/>
  <c r="M15" i="4"/>
  <c r="N14" i="4"/>
  <c r="M14" i="4"/>
  <c r="N13" i="4"/>
  <c r="M13" i="4"/>
  <c r="E38" i="9"/>
  <c r="H38" i="9"/>
  <c r="F38" i="9"/>
  <c r="D98" i="4" l="1"/>
  <c r="L93" i="10"/>
  <c r="K93" i="10"/>
  <c r="L125" i="1"/>
  <c r="K125" i="1"/>
  <c r="L124" i="1"/>
  <c r="K124" i="1"/>
  <c r="L123" i="1"/>
  <c r="K123" i="1"/>
  <c r="L78" i="1"/>
  <c r="K78" i="1"/>
  <c r="L77" i="1"/>
  <c r="K77" i="1"/>
  <c r="L76" i="1"/>
  <c r="K76" i="1"/>
  <c r="I63" i="1"/>
  <c r="G63" i="1"/>
  <c r="E63" i="1"/>
  <c r="E91" i="1" s="1"/>
  <c r="D63" i="1"/>
  <c r="L10" i="1"/>
  <c r="I22" i="1"/>
  <c r="E22" i="1"/>
  <c r="M33" i="4"/>
  <c r="N17" i="4"/>
  <c r="M17" i="4"/>
  <c r="K12" i="10"/>
  <c r="K10" i="10"/>
  <c r="L12" i="1"/>
  <c r="K12" i="1"/>
  <c r="K10" i="1"/>
  <c r="D91" i="1" l="1"/>
  <c r="G91" i="1"/>
  <c r="I91" i="1"/>
  <c r="D70" i="8" l="1"/>
  <c r="L118" i="10" l="1"/>
  <c r="K118" i="10"/>
  <c r="L116" i="10"/>
  <c r="K116" i="10"/>
  <c r="L96" i="10"/>
  <c r="K96" i="10"/>
  <c r="L95" i="10"/>
  <c r="K95" i="10"/>
  <c r="I86" i="10" l="1"/>
  <c r="G86" i="10"/>
  <c r="E86" i="10"/>
  <c r="L83" i="10"/>
  <c r="K83" i="10"/>
  <c r="L72" i="10"/>
  <c r="K72" i="10"/>
  <c r="L71" i="10"/>
  <c r="K71" i="10"/>
  <c r="L76" i="10"/>
  <c r="K76" i="10"/>
  <c r="L74" i="10"/>
  <c r="L64" i="10"/>
  <c r="K64" i="10"/>
  <c r="L62" i="10"/>
  <c r="K62" i="10"/>
  <c r="L61" i="10"/>
  <c r="K61" i="10"/>
  <c r="L51" i="10"/>
  <c r="K51" i="10"/>
  <c r="L50" i="10"/>
  <c r="K50" i="10"/>
  <c r="L53" i="10" l="1"/>
  <c r="K53" i="10"/>
  <c r="L33" i="10" l="1"/>
  <c r="K33" i="10"/>
  <c r="K44" i="10"/>
  <c r="I23" i="10"/>
  <c r="G23" i="10"/>
  <c r="E23" i="10"/>
  <c r="D23" i="10"/>
  <c r="L22" i="10"/>
  <c r="K22" i="10"/>
  <c r="L21" i="10"/>
  <c r="K21" i="10"/>
  <c r="L14" i="10"/>
  <c r="K14" i="10"/>
  <c r="L119" i="10"/>
  <c r="K119" i="10"/>
  <c r="L114" i="10"/>
  <c r="K114" i="10"/>
  <c r="L100" i="10"/>
  <c r="K100" i="10"/>
  <c r="L98" i="10"/>
  <c r="K98" i="10"/>
  <c r="L82" i="10"/>
  <c r="K82" i="10"/>
  <c r="L78" i="10"/>
  <c r="K78" i="10"/>
  <c r="L73" i="10"/>
  <c r="K73" i="10"/>
  <c r="I65" i="10"/>
  <c r="G65" i="10"/>
  <c r="D65" i="10"/>
  <c r="L31" i="10"/>
  <c r="K31" i="10"/>
  <c r="L19" i="10"/>
  <c r="L17" i="10"/>
  <c r="K17" i="10"/>
  <c r="K16" i="10"/>
  <c r="K13" i="10"/>
  <c r="K11" i="10"/>
  <c r="P117" i="9"/>
  <c r="O117" i="9"/>
  <c r="P115" i="9"/>
  <c r="O115" i="9"/>
  <c r="P106" i="9"/>
  <c r="O106" i="9"/>
  <c r="P88" i="9"/>
  <c r="O85" i="9"/>
  <c r="P83" i="9"/>
  <c r="O83" i="9"/>
  <c r="M75" i="9"/>
  <c r="M76" i="9" s="1"/>
  <c r="D76" i="9"/>
  <c r="P74" i="9"/>
  <c r="P70" i="9"/>
  <c r="O70" i="9"/>
  <c r="P69" i="9"/>
  <c r="O69" i="9"/>
  <c r="P67" i="9"/>
  <c r="O67" i="9"/>
  <c r="P49" i="9"/>
  <c r="O49" i="9"/>
  <c r="P54" i="9"/>
  <c r="O47" i="9"/>
  <c r="P45" i="9"/>
  <c r="O45" i="9"/>
  <c r="P32" i="9"/>
  <c r="O32" i="9"/>
  <c r="P29" i="9"/>
  <c r="O29" i="9"/>
  <c r="P27" i="9"/>
  <c r="I20" i="9"/>
  <c r="P18" i="9"/>
  <c r="P19" i="9"/>
  <c r="P17" i="9"/>
  <c r="P13" i="9"/>
  <c r="P11" i="9"/>
  <c r="O11" i="9"/>
  <c r="P110" i="9"/>
  <c r="P108" i="9"/>
  <c r="O108" i="9"/>
  <c r="P97" i="9"/>
  <c r="O97" i="9"/>
  <c r="P96" i="9"/>
  <c r="O96" i="9"/>
  <c r="P86" i="9"/>
  <c r="O86" i="9"/>
  <c r="O100" i="9" s="1"/>
  <c r="O125" i="9" s="1"/>
  <c r="O127" i="9" s="1"/>
  <c r="P63" i="9"/>
  <c r="O63" i="9"/>
  <c r="P50" i="9"/>
  <c r="O50" i="9"/>
  <c r="P36" i="9"/>
  <c r="O31" i="9"/>
  <c r="M20" i="9"/>
  <c r="K20" i="9"/>
  <c r="P10" i="9"/>
  <c r="L119" i="1"/>
  <c r="K119" i="1"/>
  <c r="L135" i="1"/>
  <c r="K135" i="1"/>
  <c r="L133" i="1"/>
  <c r="K133" i="1"/>
  <c r="I137" i="1"/>
  <c r="I139" i="1" s="1"/>
  <c r="G137" i="1"/>
  <c r="E137" i="1"/>
  <c r="D137" i="1"/>
  <c r="L105" i="1"/>
  <c r="K105" i="1"/>
  <c r="K107" i="1"/>
  <c r="L83" i="1"/>
  <c r="K83" i="1"/>
  <c r="L82" i="1"/>
  <c r="K82" i="1"/>
  <c r="L81" i="1"/>
  <c r="K81" i="1"/>
  <c r="L89" i="1"/>
  <c r="K89" i="1"/>
  <c r="L62" i="1"/>
  <c r="K62" i="1"/>
  <c r="L44" i="10" l="1"/>
  <c r="G87" i="10"/>
  <c r="D127" i="10"/>
  <c r="E87" i="10"/>
  <c r="E127" i="10"/>
  <c r="D87" i="10"/>
  <c r="I87" i="10"/>
  <c r="G127" i="10"/>
  <c r="I44" i="10"/>
  <c r="I127" i="10"/>
  <c r="G44" i="10"/>
  <c r="K38" i="9"/>
  <c r="I38" i="9"/>
  <c r="M38" i="9"/>
  <c r="K125" i="9"/>
  <c r="D125" i="9"/>
  <c r="D127" i="9" s="1"/>
  <c r="I125" i="9"/>
  <c r="M125" i="9"/>
  <c r="L40" i="1"/>
  <c r="K40" i="1"/>
  <c r="L30" i="1"/>
  <c r="K30" i="1"/>
  <c r="L38" i="1"/>
  <c r="K38" i="1"/>
  <c r="L28" i="1"/>
  <c r="L27" i="1"/>
  <c r="K28" i="1"/>
  <c r="K27" i="1"/>
  <c r="L17" i="1"/>
  <c r="L13" i="1"/>
  <c r="K13" i="1"/>
  <c r="L11" i="1"/>
  <c r="K11" i="1"/>
  <c r="I127" i="9" l="1"/>
  <c r="M127" i="9"/>
  <c r="K127" i="9"/>
  <c r="I129" i="10"/>
  <c r="G129" i="10"/>
  <c r="K121" i="1"/>
  <c r="L120" i="1"/>
  <c r="K120" i="1"/>
  <c r="L110" i="1"/>
  <c r="K110" i="1"/>
  <c r="L109" i="1"/>
  <c r="K109" i="1"/>
  <c r="L104" i="1"/>
  <c r="K104" i="1"/>
  <c r="L87" i="1"/>
  <c r="K87" i="1"/>
  <c r="L80" i="1"/>
  <c r="K80" i="1"/>
  <c r="L74" i="1"/>
  <c r="K74" i="1"/>
  <c r="L73" i="1"/>
  <c r="K73" i="1"/>
  <c r="L72" i="1"/>
  <c r="K72" i="1"/>
  <c r="L69" i="1"/>
  <c r="K69" i="1"/>
  <c r="L52" i="1"/>
  <c r="K52" i="1"/>
  <c r="L51" i="1"/>
  <c r="K51" i="1"/>
  <c r="L42" i="1"/>
  <c r="K42" i="1"/>
  <c r="D22" i="1"/>
  <c r="L20" i="1"/>
  <c r="L19" i="1"/>
  <c r="K19" i="1"/>
  <c r="L15" i="1"/>
  <c r="K15" i="1"/>
  <c r="D44" i="1" l="1"/>
  <c r="D139" i="1" s="1"/>
  <c r="I44" i="1"/>
  <c r="G44" i="1"/>
  <c r="G139" i="1" s="1"/>
  <c r="K111" i="1"/>
  <c r="K137" i="1" s="1"/>
  <c r="E44" i="1"/>
  <c r="E139" i="1" s="1"/>
  <c r="N111" i="8"/>
  <c r="M111" i="8"/>
  <c r="N110" i="8"/>
  <c r="M110" i="8"/>
  <c r="N109" i="8"/>
  <c r="M109" i="8"/>
  <c r="N101" i="8"/>
  <c r="M101" i="8"/>
  <c r="N81" i="8"/>
  <c r="M81" i="8"/>
  <c r="N89" i="8"/>
  <c r="M89" i="8"/>
  <c r="K70" i="8"/>
  <c r="I70" i="8"/>
  <c r="G70" i="8"/>
  <c r="N57" i="8"/>
  <c r="M57" i="8"/>
  <c r="N56" i="8"/>
  <c r="M56" i="8"/>
  <c r="N58" i="8"/>
  <c r="M58" i="8"/>
  <c r="N62" i="8"/>
  <c r="M62" i="8"/>
  <c r="M44" i="8"/>
  <c r="N44" i="8"/>
  <c r="N43" i="8"/>
  <c r="M43" i="8"/>
  <c r="G19" i="8"/>
  <c r="N10" i="8"/>
  <c r="N12" i="8"/>
  <c r="M12" i="8"/>
  <c r="M31" i="8"/>
  <c r="N31" i="8"/>
  <c r="K113" i="8" l="1"/>
  <c r="K44" i="1"/>
  <c r="K139" i="1" s="1"/>
  <c r="N102" i="8"/>
  <c r="M102" i="8"/>
  <c r="N100" i="8"/>
  <c r="M100" i="8"/>
  <c r="N98" i="8"/>
  <c r="M98" i="8"/>
  <c r="N97" i="8"/>
  <c r="M97" i="8"/>
  <c r="N96" i="8"/>
  <c r="M96" i="8"/>
  <c r="N90" i="8"/>
  <c r="M90" i="8"/>
  <c r="N82" i="8"/>
  <c r="M82" i="8"/>
  <c r="N80" i="8"/>
  <c r="M80" i="8"/>
  <c r="N79" i="8"/>
  <c r="M79" i="8"/>
  <c r="N66" i="8"/>
  <c r="M66" i="8"/>
  <c r="N65" i="8"/>
  <c r="N64" i="8"/>
  <c r="M64" i="8"/>
  <c r="N61" i="8"/>
  <c r="M61" i="8"/>
  <c r="N59" i="8"/>
  <c r="M59" i="8"/>
  <c r="K51" i="8"/>
  <c r="I51" i="8"/>
  <c r="G51" i="8"/>
  <c r="G71" i="8" s="1"/>
  <c r="N48" i="8"/>
  <c r="M48" i="8"/>
  <c r="N47" i="8"/>
  <c r="M47" i="8"/>
  <c r="N46" i="8"/>
  <c r="M46" i="8"/>
  <c r="N41" i="8"/>
  <c r="M41" i="8"/>
  <c r="N40" i="8"/>
  <c r="M40" i="8"/>
  <c r="N39" i="8"/>
  <c r="M39" i="8"/>
  <c r="N32" i="8"/>
  <c r="M32" i="8"/>
  <c r="N28" i="8"/>
  <c r="M28" i="8"/>
  <c r="N27" i="8"/>
  <c r="M27" i="8"/>
  <c r="N25" i="8"/>
  <c r="M25" i="8"/>
  <c r="N24" i="8"/>
  <c r="M24" i="8"/>
  <c r="K19" i="8"/>
  <c r="I19" i="8"/>
  <c r="D34" i="8"/>
  <c r="E115" i="8" s="1"/>
  <c r="N17" i="8"/>
  <c r="M17" i="8"/>
  <c r="N16" i="8"/>
  <c r="M16" i="8"/>
  <c r="N14" i="8"/>
  <c r="M14" i="8"/>
  <c r="N11" i="8"/>
  <c r="N19" i="8" s="1"/>
  <c r="M11" i="8"/>
  <c r="M10" i="8"/>
  <c r="I115" i="7"/>
  <c r="I98" i="7"/>
  <c r="G98" i="7"/>
  <c r="E98" i="7"/>
  <c r="G106" i="7"/>
  <c r="G115" i="7" s="1"/>
  <c r="K114" i="7"/>
  <c r="L104" i="7"/>
  <c r="K104" i="7"/>
  <c r="L103" i="7"/>
  <c r="K103" i="7"/>
  <c r="N70" i="8" l="1"/>
  <c r="N112" i="8"/>
  <c r="N91" i="8"/>
  <c r="G34" i="8"/>
  <c r="K71" i="8"/>
  <c r="K34" i="8"/>
  <c r="I71" i="8"/>
  <c r="D113" i="8"/>
  <c r="E116" i="7"/>
  <c r="I34" i="8"/>
  <c r="D71" i="8"/>
  <c r="M70" i="8"/>
  <c r="M112" i="8"/>
  <c r="M51" i="8"/>
  <c r="I113" i="8"/>
  <c r="I116" i="7"/>
  <c r="G116" i="7"/>
  <c r="L97" i="7"/>
  <c r="K97" i="7"/>
  <c r="L85" i="7"/>
  <c r="K85" i="7"/>
  <c r="L84" i="7"/>
  <c r="K84" i="7"/>
  <c r="L88" i="7"/>
  <c r="K88" i="7"/>
  <c r="L86" i="7"/>
  <c r="K86" i="7"/>
  <c r="E58" i="7"/>
  <c r="E77" i="7"/>
  <c r="L72" i="7"/>
  <c r="K72" i="7"/>
  <c r="L65" i="7"/>
  <c r="K65" i="7"/>
  <c r="L76" i="7"/>
  <c r="K76" i="7"/>
  <c r="L75" i="7"/>
  <c r="K75" i="7"/>
  <c r="L73" i="7"/>
  <c r="K73" i="7"/>
  <c r="L66" i="7"/>
  <c r="K66" i="7"/>
  <c r="L63" i="7"/>
  <c r="K63" i="7"/>
  <c r="L57" i="7"/>
  <c r="K57" i="7"/>
  <c r="L56" i="7"/>
  <c r="K56" i="7"/>
  <c r="L46" i="7"/>
  <c r="L45" i="7"/>
  <c r="L44" i="7"/>
  <c r="K46" i="7"/>
  <c r="K45" i="7"/>
  <c r="K44" i="7"/>
  <c r="N113" i="8" l="1"/>
  <c r="I115" i="8"/>
  <c r="K115" i="8"/>
  <c r="G115" i="8"/>
  <c r="M71" i="8"/>
  <c r="D115" i="8"/>
  <c r="M113" i="8"/>
  <c r="K98" i="7"/>
  <c r="N115" i="8" l="1"/>
  <c r="N10" i="4"/>
  <c r="L37" i="7" l="1"/>
  <c r="L35" i="7"/>
  <c r="L34" i="7"/>
  <c r="L33" i="7"/>
  <c r="L27" i="7"/>
  <c r="K37" i="7"/>
  <c r="K35" i="7"/>
  <c r="K34" i="7"/>
  <c r="K33" i="7"/>
  <c r="K27" i="7"/>
  <c r="D21" i="7"/>
  <c r="E21" i="7"/>
  <c r="I21" i="7"/>
  <c r="K26" i="7"/>
  <c r="L26" i="7"/>
  <c r="I39" i="7" l="1"/>
  <c r="G39" i="7"/>
  <c r="E39" i="7"/>
  <c r="K38" i="7"/>
  <c r="K21" i="7"/>
  <c r="K39" i="7" l="1"/>
  <c r="L11" i="7" l="1"/>
  <c r="K11" i="7"/>
  <c r="J118" i="7"/>
  <c r="F118" i="7"/>
  <c r="L114" i="7"/>
  <c r="L113" i="7"/>
  <c r="K113" i="7"/>
  <c r="L108" i="7"/>
  <c r="K108" i="7"/>
  <c r="L107" i="7"/>
  <c r="K107" i="7"/>
  <c r="L105" i="7"/>
  <c r="K105" i="7"/>
  <c r="L95" i="7"/>
  <c r="K95" i="7"/>
  <c r="I77" i="7"/>
  <c r="G77" i="7"/>
  <c r="D77" i="7"/>
  <c r="I58" i="7"/>
  <c r="G58" i="7"/>
  <c r="D58" i="7"/>
  <c r="L54" i="7"/>
  <c r="K54" i="7"/>
  <c r="L48" i="7"/>
  <c r="K48" i="7"/>
  <c r="L19" i="7"/>
  <c r="L118" i="7" s="1"/>
  <c r="K19" i="7"/>
  <c r="L18" i="7"/>
  <c r="K18" i="7"/>
  <c r="L16" i="7"/>
  <c r="K16" i="7"/>
  <c r="L15" i="7"/>
  <c r="K15" i="7"/>
  <c r="L14" i="7"/>
  <c r="K14" i="7"/>
  <c r="K13" i="7"/>
  <c r="L10" i="7"/>
  <c r="K10" i="7"/>
  <c r="K150" i="4"/>
  <c r="G150" i="4"/>
  <c r="N142" i="4"/>
  <c r="M142" i="4"/>
  <c r="N141" i="4"/>
  <c r="M141" i="4"/>
  <c r="N140" i="4"/>
  <c r="M140" i="4"/>
  <c r="M133" i="4"/>
  <c r="N133" i="4"/>
  <c r="N130" i="4"/>
  <c r="M130" i="4"/>
  <c r="N119" i="4"/>
  <c r="M119" i="4"/>
  <c r="N117" i="4"/>
  <c r="M117" i="4"/>
  <c r="M115" i="4"/>
  <c r="N114" i="4"/>
  <c r="M114" i="4"/>
  <c r="N113" i="4"/>
  <c r="M113" i="4"/>
  <c r="N112" i="4"/>
  <c r="M112" i="4"/>
  <c r="N111" i="4"/>
  <c r="M111" i="4"/>
  <c r="N110" i="4"/>
  <c r="M110" i="4"/>
  <c r="M106" i="4"/>
  <c r="N108" i="4"/>
  <c r="M108" i="4"/>
  <c r="N104" i="4"/>
  <c r="M104" i="4"/>
  <c r="N149" i="4" l="1"/>
  <c r="I150" i="4"/>
  <c r="E78" i="7"/>
  <c r="E118" i="7" s="1"/>
  <c r="D39" i="7"/>
  <c r="G78" i="7"/>
  <c r="G118" i="7" s="1"/>
  <c r="K58" i="7"/>
  <c r="I78" i="7"/>
  <c r="I118" i="7" s="1"/>
  <c r="D78" i="7"/>
  <c r="K77" i="7"/>
  <c r="G97" i="4"/>
  <c r="K78" i="7" l="1"/>
  <c r="D118" i="7"/>
  <c r="K116" i="7"/>
  <c r="M97" i="4"/>
  <c r="N90" i="4"/>
  <c r="M90" i="4"/>
  <c r="N89" i="4"/>
  <c r="M89" i="4"/>
  <c r="N88" i="4"/>
  <c r="M88" i="4"/>
  <c r="N87" i="4"/>
  <c r="M87" i="4"/>
  <c r="N79" i="4"/>
  <c r="N77" i="4"/>
  <c r="M77" i="4"/>
  <c r="K98" i="4"/>
  <c r="I98" i="4"/>
  <c r="G98" i="4"/>
  <c r="N56" i="4"/>
  <c r="M56" i="4"/>
  <c r="N54" i="4"/>
  <c r="M54" i="4"/>
  <c r="N42" i="4"/>
  <c r="N40" i="4"/>
  <c r="N39" i="4"/>
  <c r="N38" i="4"/>
  <c r="M42" i="4"/>
  <c r="M40" i="4"/>
  <c r="M39" i="4"/>
  <c r="M38" i="4"/>
  <c r="K118" i="7" l="1"/>
  <c r="M98" i="4"/>
  <c r="G48" i="4"/>
  <c r="G152" i="4" s="1"/>
  <c r="D48" i="4"/>
  <c r="E152" i="4" s="1"/>
  <c r="M72" i="4"/>
  <c r="N36" i="4"/>
  <c r="N35" i="4"/>
  <c r="N47" i="4" s="1"/>
  <c r="M36" i="4"/>
  <c r="M47" i="4"/>
  <c r="N33" i="4"/>
  <c r="D152" i="4" l="1"/>
  <c r="N27" i="4"/>
  <c r="N26" i="4"/>
  <c r="N25" i="4"/>
  <c r="N24" i="4"/>
  <c r="N20" i="4"/>
  <c r="N19" i="4"/>
  <c r="M27" i="4"/>
  <c r="M26" i="4"/>
  <c r="M25" i="4"/>
  <c r="M24" i="4"/>
  <c r="M20" i="4"/>
  <c r="M19" i="4"/>
  <c r="M10" i="4"/>
  <c r="K28" i="4"/>
  <c r="K48" i="4" s="1"/>
  <c r="K152" i="4" s="1"/>
  <c r="I48" i="4"/>
  <c r="I152" i="4" s="1"/>
  <c r="M28" i="4" l="1"/>
  <c r="N48" i="4"/>
  <c r="N152" i="4" s="1"/>
  <c r="D44" i="10"/>
  <c r="D129" i="10" s="1"/>
  <c r="M115" i="8"/>
  <c r="M48" i="4" l="1"/>
  <c r="M15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tc={C29C76E2-D91F-0B46-8757-B085EB55F3F3}</author>
    <author>tc={9BF899F4-A588-404B-AD0A-B7CF84533AE3}</author>
    <author>tc={6EF30622-8218-3846-9BAE-8AA50C3C6A1B}</author>
    <author>tc={733FE118-B420-0F45-802A-49BD7FA9F653}</author>
  </authors>
  <commentList>
    <comment ref="L20" authorId="0" shapeId="0" xr:uid="{C29C76E2-D91F-0B46-8757-B085EB55F3F3}">
      <text>
        <r>
          <rPr>
            <sz val="10"/>
            <color rgb="FF000000"/>
            <rFont val="Arial"/>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O HETD. Géré par central
Réponse :
    mettre à 0
Réponse :
    géré par central</t>
        </r>
      </text>
    </comment>
    <comment ref="G30" authorId="1" shapeId="0" xr:uid="{9BF899F4-A588-404B-AD0A-B7CF84533AE3}">
      <text>
        <r>
          <rPr>
            <sz val="10"/>
            <color rgb="FF000000"/>
            <rFont val="Arial"/>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12 voté CFVU
Réponse :
    12  valeur à saisir</t>
        </r>
      </text>
    </comment>
    <comment ref="K30" authorId="2" shapeId="0" xr:uid="{6EF30622-8218-3846-9BAE-8AA50C3C6A1B}">
      <text>
        <r>
          <rPr>
            <sz val="10"/>
            <color rgb="FF000000"/>
            <rFont val="Arial"/>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20 h voté CFVU
Réponse :
    8h en autoformation</t>
        </r>
      </text>
    </comment>
    <comment ref="L30" authorId="3" shapeId="0" xr:uid="{733FE118-B420-0F45-802A-49BD7FA9F653}">
      <text>
        <r>
          <rPr>
            <sz val="10"/>
            <color rgb="FF000000"/>
            <rFont val="Arial"/>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39 en CFVU - valeur à saisir</t>
        </r>
      </text>
    </comment>
  </commentList>
</comments>
</file>

<file path=xl/sharedStrings.xml><?xml version="1.0" encoding="utf-8"?>
<sst xmlns="http://schemas.openxmlformats.org/spreadsheetml/2006/main" count="8902" uniqueCount="1888">
  <si>
    <t>Année universitaire :</t>
  </si>
  <si>
    <t>2026-2027</t>
  </si>
  <si>
    <t>N° FICHE RNCP :</t>
  </si>
  <si>
    <t xml:space="preserve">Régime de la formation : </t>
  </si>
  <si>
    <t>Mixte (public d’alternants et de non-alternants)</t>
  </si>
  <si>
    <t>ECTS = 60/an</t>
  </si>
  <si>
    <t>SEMESTRE 1</t>
  </si>
  <si>
    <t>CM</t>
  </si>
  <si>
    <t>Nbre de
 groupes</t>
  </si>
  <si>
    <t>TD</t>
  </si>
  <si>
    <t>TP</t>
  </si>
  <si>
    <t>Nbre de 
groupes</t>
  </si>
  <si>
    <t>Total
Volume horaire/ étudiant</t>
  </si>
  <si>
    <t>Total 
HETD</t>
  </si>
  <si>
    <t>Eléments mutualisés</t>
  </si>
  <si>
    <t>SEMESTRE 2</t>
  </si>
  <si>
    <t>SEMESTRE 3</t>
  </si>
  <si>
    <t>SEMESTRE 4</t>
  </si>
  <si>
    <t>Total HETD</t>
  </si>
  <si>
    <t xml:space="preserve"> </t>
  </si>
  <si>
    <t xml:space="preserve">Total HETD </t>
  </si>
  <si>
    <t>RNCP</t>
  </si>
  <si>
    <t>Total L1</t>
  </si>
  <si>
    <t>Licence 1 - Chimie</t>
  </si>
  <si>
    <t>Total L3</t>
  </si>
  <si>
    <t>SEMESTRE 5</t>
  </si>
  <si>
    <t>SEMESTRE 6</t>
  </si>
  <si>
    <t>Total L2</t>
  </si>
  <si>
    <t>Licence 2 - Chimie</t>
  </si>
  <si>
    <t>Licence 3 - Chimie</t>
  </si>
  <si>
    <t>Total semestre 1</t>
  </si>
  <si>
    <t>Total semestre 2</t>
  </si>
  <si>
    <t>Total semestre 4</t>
  </si>
  <si>
    <t>Total semestre 3</t>
  </si>
  <si>
    <t>Total semestre 6</t>
  </si>
  <si>
    <t>Total semestre 5</t>
  </si>
  <si>
    <t>Ecologie générale</t>
  </si>
  <si>
    <t>Ecologie de La Réunion</t>
  </si>
  <si>
    <t>Bases de la chimie</t>
  </si>
  <si>
    <t>Mesurer à l'aide des outils de la physique</t>
  </si>
  <si>
    <t>Classer, trier, organiser</t>
  </si>
  <si>
    <t>Identifier des plantes</t>
  </si>
  <si>
    <t>Des outils graphiques pour mieux communiquer</t>
  </si>
  <si>
    <t>Intégration étudiante</t>
  </si>
  <si>
    <t>Bonnes pratiques de l'IA</t>
  </si>
  <si>
    <t>Outils informatiques pour la chimie</t>
  </si>
  <si>
    <t>Bases de l'atomistique</t>
  </si>
  <si>
    <t>Principes de base de la physique</t>
  </si>
  <si>
    <t>Outils mathématique 1</t>
  </si>
  <si>
    <t>Outils mathématiques 0</t>
  </si>
  <si>
    <t>Physique - ST</t>
  </si>
  <si>
    <t>Méthodologie universitaire</t>
  </si>
  <si>
    <t>L1 FST</t>
  </si>
  <si>
    <t>UEO Transition Ecologique et Développement Soutenable (TEDS1)</t>
  </si>
  <si>
    <t>Outils mathématiques pour la chimie</t>
  </si>
  <si>
    <t>Chimie organique</t>
  </si>
  <si>
    <t>Complément d'atomistique</t>
  </si>
  <si>
    <t>Cristallographie</t>
  </si>
  <si>
    <t>L2 FST</t>
  </si>
  <si>
    <t>Outils mathématique 2</t>
  </si>
  <si>
    <t>Physique-ST</t>
  </si>
  <si>
    <t>Anglais 2</t>
  </si>
  <si>
    <t>UEO Transition Ecologique et Développement Soutenable (TEDS2)</t>
  </si>
  <si>
    <t>Thermodynamique 1</t>
  </si>
  <si>
    <t>Chimie expérimentale 1</t>
  </si>
  <si>
    <t>TP Infochimie</t>
  </si>
  <si>
    <t>Culture numérique</t>
  </si>
  <si>
    <t>Mathématiques</t>
  </si>
  <si>
    <t>Anglais 3</t>
  </si>
  <si>
    <t>UEO3</t>
  </si>
  <si>
    <t>Chimie Organique 1</t>
  </si>
  <si>
    <t>Chimie Inorganique 1</t>
  </si>
  <si>
    <t>Analytique 1</t>
  </si>
  <si>
    <t>Spectroscopie 1</t>
  </si>
  <si>
    <t>TP Chimie inorganique 1</t>
  </si>
  <si>
    <t>Programmation Python</t>
  </si>
  <si>
    <t>Anglais 4</t>
  </si>
  <si>
    <t>Engagement étudiant</t>
  </si>
  <si>
    <t>Chimie organique 2</t>
  </si>
  <si>
    <t>Chimie inorganique 2</t>
  </si>
  <si>
    <t>Analytique 2</t>
  </si>
  <si>
    <t>Cinétique</t>
  </si>
  <si>
    <t>Electrochimie 2</t>
  </si>
  <si>
    <t>TP Chimie organique 1</t>
  </si>
  <si>
    <t>L3 FST</t>
  </si>
  <si>
    <t>Anglais 5</t>
  </si>
  <si>
    <t>Préparation à l'écrit du CAPES physique-chimie (option 2)</t>
  </si>
  <si>
    <t>UEO5</t>
  </si>
  <si>
    <t>Chimie organique 3</t>
  </si>
  <si>
    <t>Chimie inorganique 3</t>
  </si>
  <si>
    <t>Analytique 3</t>
  </si>
  <si>
    <t>Spectroscopie 2</t>
  </si>
  <si>
    <t>TP Chimie organique 2</t>
  </si>
  <si>
    <t>Outils statitistiques et info chimie</t>
  </si>
  <si>
    <t>Sciences des données (option 1)</t>
  </si>
  <si>
    <t>Chimie des polymères</t>
  </si>
  <si>
    <t>Anglais 6</t>
  </si>
  <si>
    <t>Chimie verte et environnementale</t>
  </si>
  <si>
    <t>Chimie organique 4</t>
  </si>
  <si>
    <t>Chimie inorganique 4</t>
  </si>
  <si>
    <t>Licence 1 - Informatique</t>
  </si>
  <si>
    <t>Licence 2 - Informatique</t>
  </si>
  <si>
    <t>Licence 3 - Informatique</t>
  </si>
  <si>
    <t>Structures de base</t>
  </si>
  <si>
    <t>L1 math</t>
  </si>
  <si>
    <t>Algèbre 1</t>
  </si>
  <si>
    <t>Programmation Python1-1 - les bases</t>
  </si>
  <si>
    <t>Programmation Python 1-2 - approfondissement</t>
  </si>
  <si>
    <t>HTLM/CSS - les bases</t>
  </si>
  <si>
    <t>Introduction au développement informatique</t>
  </si>
  <si>
    <t>Programmation Python 2</t>
  </si>
  <si>
    <t>HTLM/CSS - avancé</t>
  </si>
  <si>
    <t>Système d'exploitation</t>
  </si>
  <si>
    <t>Architecture des systèmes</t>
  </si>
  <si>
    <t>Linux/Bash</t>
  </si>
  <si>
    <t>Biomolécules</t>
  </si>
  <si>
    <t>Plantes au quotidien</t>
  </si>
  <si>
    <t>De la nutrition à l'excrétion</t>
  </si>
  <si>
    <t>Relations, locomotions et thermorégulations des métazoaires</t>
  </si>
  <si>
    <t>Division cellulaire</t>
  </si>
  <si>
    <t>Hérédité mendelienne</t>
  </si>
  <si>
    <t>Du gène aux protéines</t>
  </si>
  <si>
    <t>introduction à la démarche scientifique (SAE)</t>
  </si>
  <si>
    <t>Rédiger un compte-rendu d'expérience (SAE)</t>
  </si>
  <si>
    <t>Organisation de la cellule eucaryote</t>
  </si>
  <si>
    <t>Bactériologie générale</t>
  </si>
  <si>
    <t>Schématiser les mécanismes respiratoires(SAE)</t>
  </si>
  <si>
    <t>Trouver, vérifier, citer ses sources d'information</t>
  </si>
  <si>
    <t>Réaliser des vidéos avec son smartphone</t>
  </si>
  <si>
    <t>Réaliser une vidéo d'une interview</t>
  </si>
  <si>
    <t>UEO TEDS S2</t>
  </si>
  <si>
    <t>Comprendre pour prévenir le diabète (SAE)</t>
  </si>
  <si>
    <t>Communication hormonale</t>
  </si>
  <si>
    <t>Les bases théoriques de l'évolution</t>
  </si>
  <si>
    <t>Application des bases de l'évolution</t>
  </si>
  <si>
    <t>Comprendre le développement des métazoaires</t>
  </si>
  <si>
    <t>Observer, identifier et classer les bactéries (TP)</t>
  </si>
  <si>
    <t>Exploration des données (statistiques 2)</t>
  </si>
  <si>
    <t>Observer le développement et la reproduction des métazoaires</t>
  </si>
  <si>
    <t>Bonnes pratiques de laboratoire</t>
  </si>
  <si>
    <t>Méthodologie de la gestion de projet</t>
  </si>
  <si>
    <t>Recherche documentaire (SAE)</t>
  </si>
  <si>
    <t>Croissance des plantes 1</t>
  </si>
  <si>
    <t>L3 SV - BOPE-</t>
  </si>
  <si>
    <t>Immunologie cellulaire</t>
  </si>
  <si>
    <t>Immunologie et prévention</t>
  </si>
  <si>
    <t>Bioinformatique (BOPE-BMCO)</t>
  </si>
  <si>
    <t>Méthodologie d'échantillonnage et valorisation des données scientifiques</t>
  </si>
  <si>
    <t>Adaptation des métazoaires à leur milieu</t>
  </si>
  <si>
    <t>Outils de biologie moléculaire</t>
  </si>
  <si>
    <t>Croissance des plantes 2</t>
  </si>
  <si>
    <t>Différenciation cellulaire, plasticité et dérégulations</t>
  </si>
  <si>
    <t>Un gène au musée (SAE)</t>
  </si>
  <si>
    <t>Cerveau et substances, à nous de prévenir (SAE)</t>
  </si>
  <si>
    <t>Licence 1 - Sciences de la Vie - SV</t>
  </si>
  <si>
    <t>Licence 2 - Sciences de la Vie - SV</t>
  </si>
  <si>
    <t>Observer la diversité des plantes terrestres</t>
  </si>
  <si>
    <t>Ethologie 1</t>
  </si>
  <si>
    <t>Ethologie 2</t>
  </si>
  <si>
    <t>Culture numérique 2</t>
  </si>
  <si>
    <t>Physiologie cardiovasculaire et respiratoire</t>
  </si>
  <si>
    <t>Diversification des plantes terrestres et des champignons</t>
  </si>
  <si>
    <t>flux de matière en écologie</t>
  </si>
  <si>
    <t>Projet scientifique</t>
  </si>
  <si>
    <t>Université</t>
  </si>
  <si>
    <t>Phylogénie et spéciation</t>
  </si>
  <si>
    <t>UE31 - COMMUNIQUER SCIENTIFIQUEMENT NIVEAU 1-1</t>
  </si>
  <si>
    <t>UE41 - SE PROJETER PROFESSIONNELLEMENT - NIVEAU 1-1 - AGIR AVEC RESPONSABILITE</t>
  </si>
  <si>
    <t>UE32 - COMMUNIQUER SCIENTIFIQUEMENT NIVEAU 1-2</t>
  </si>
  <si>
    <t>UE42 - SE PROJETER PROFESSIONNELLEMENT - NIVEAU 1-2 - AGIR AVEC RESPONSABILITE</t>
  </si>
  <si>
    <t xml:space="preserve"> Ecologie microbienne appliquée (SAE)</t>
  </si>
  <si>
    <t>Notions d'écologie microbienne</t>
  </si>
  <si>
    <t>Génétique des populations</t>
  </si>
  <si>
    <t>Ecologie des communautés</t>
  </si>
  <si>
    <t>Acquérir et analyser des données en écologie (cas de La Réunion)</t>
  </si>
  <si>
    <t>Comprendre les enjeux génétiques</t>
  </si>
  <si>
    <t>Conservation de la flore et des habitats</t>
  </si>
  <si>
    <t>Défi : conservation de la flore (SAE)</t>
  </si>
  <si>
    <t>L2 SV - BG</t>
  </si>
  <si>
    <t>Communication nerveuse*</t>
  </si>
  <si>
    <t>Questions chimiques (BG)</t>
  </si>
  <si>
    <t>BOPE</t>
  </si>
  <si>
    <t>BMCO</t>
  </si>
  <si>
    <t>BG</t>
  </si>
  <si>
    <t>x</t>
  </si>
  <si>
    <t>L3 SV - BOPE-BG</t>
  </si>
  <si>
    <t>L3 SV - BG</t>
  </si>
  <si>
    <t>PI2</t>
  </si>
  <si>
    <t>PI3-1</t>
  </si>
  <si>
    <t>PI3-2</t>
  </si>
  <si>
    <t>Dynamique des populations</t>
  </si>
  <si>
    <t>Bioinformatique(BG)</t>
  </si>
  <si>
    <t>L3 SV - BOPE-BMCO-BG</t>
  </si>
  <si>
    <t>e-portfolio culturel</t>
  </si>
  <si>
    <t>Protéines : structures et méthodes d'analyse(BMCO)</t>
  </si>
  <si>
    <t>L3 SV - BMCO</t>
  </si>
  <si>
    <t>Développement des plantes 1(BG-BMCO)</t>
  </si>
  <si>
    <t>L3 SV - BG-BMCO</t>
  </si>
  <si>
    <t>Energie cellulaire : biomolécules, voies et contrôles(BMCO)</t>
  </si>
  <si>
    <t>IA TP(BMCO)</t>
  </si>
  <si>
    <t>Développement des plantes 2(BG-BMCO)</t>
  </si>
  <si>
    <t>Transformation bactérienne (SAE) (BMCO)</t>
  </si>
  <si>
    <t>Biocatalyse (aspects théorique)(BG-BMCO)</t>
  </si>
  <si>
    <t>Biocatalyse TP (SAE)(BMCO)</t>
  </si>
  <si>
    <t>Bioinformatique structurale(BMCO)</t>
  </si>
  <si>
    <t>Communication cellulaire TP(BMCO)</t>
  </si>
  <si>
    <t>IA en sciences de la vie(BG-BMCO)</t>
  </si>
  <si>
    <t>Statistique inférentielle et modélisation - statistiques 3 (BMCO-BOPE)</t>
  </si>
  <si>
    <t>opt x</t>
  </si>
  <si>
    <t>Régulation de l'expression génique(BG-BMCO)</t>
  </si>
  <si>
    <t>Stage/e-portfolio(SAE)</t>
  </si>
  <si>
    <t xml:space="preserve">L3 SV-parcours BG : Liste à choix 4/7 </t>
  </si>
  <si>
    <t>L2 SV - BG-BMCO-BOPE LAS</t>
  </si>
  <si>
    <t>L2 SV-BG- BOPE-LAS</t>
  </si>
  <si>
    <t>L3 SV-BMCO-BOPE-LAS</t>
  </si>
  <si>
    <t>L2 SV-BG-BMCO-BOPE</t>
  </si>
  <si>
    <t>L3 SV -BG-BMCO-BOPE</t>
  </si>
  <si>
    <t>L3 SV -BG-BOPE</t>
  </si>
  <si>
    <t>ST-MFA-L1-SV-SEM1</t>
  </si>
  <si>
    <t>ST-MFA-L1-SV-SEM2</t>
  </si>
  <si>
    <t>UFR Santé</t>
  </si>
  <si>
    <t>x L.AS voie B</t>
  </si>
  <si>
    <t>Virologie</t>
  </si>
  <si>
    <t>Ecotoxicologie</t>
  </si>
  <si>
    <t>Défi : virologie(SAE)-(BG)</t>
  </si>
  <si>
    <t>Défi : neurosciences(SAE)(BMCO)</t>
  </si>
  <si>
    <t>SV-PI-1</t>
  </si>
  <si>
    <t>BOPE-L.AS-A</t>
  </si>
  <si>
    <t>L.AS-B</t>
  </si>
  <si>
    <t>L.AS-A</t>
  </si>
  <si>
    <t>ST-MFA-L2-SV-S3-UE-SV333</t>
  </si>
  <si>
    <t>ST-MFA-L2-SV-ET-L.AS-A-S3-UE-SV323,                                          ST-MFA-L2-SV-L.AS-B-S3-UE-SV323</t>
  </si>
  <si>
    <t>ST-MFA-L2-SV-L.AS-A-S3-UE-SV343,                                          ST-MFA-L2-SV-L.AS-B-S3-UE-SV343,</t>
  </si>
  <si>
    <t>ST-MFA-L2-SV-ET-L.AS-A-S3-UE-SV313,                                          ST-MFA-L2-SV-L.AS-B-S3-UE-SV313,</t>
  </si>
  <si>
    <t xml:space="preserve">ST-MFA-L2-SV-BG-S4-UE-SV414,                                                   ST-MFA-L2-SV-BOPE-L.AS-A-S4-UE-SV414,                                                      ST-MFA-L2-SV-BMCO -S4-UE-SV414,     ST-MFA-L2-SV-L.AS-B-S4-UE-SV414,  </t>
  </si>
  <si>
    <t xml:space="preserve">ST-MFA-L2-SV-BG-S4-UE-SV424,                                                   ST-MFA-L2-SV-BOPE-L.AS-A-S4-UE-SV424,                                                      ST-MFA-L2-SV-BMCO -S4-UE-SV424,     ST-MFA-L2-SV-L.AS-B-S4-UE-SV424,  </t>
  </si>
  <si>
    <t>ST-MFA-L2-SV-BG-BMCO-BOPE-S4-UE-SV444,                                                      ST-MFA-L2-SV-L.AS-A-S4-UE-SV444,       ST-MFA-L2-SV-L.AS-B-S4-UE-SV444</t>
  </si>
  <si>
    <t>ST-MFA-L2-SV-BG-BMCO-BOPE-L.AS-A-S4-UE-SV434,                                            ST-MFA-L2-SV-L.AS-B-S4-UE-SV434</t>
  </si>
  <si>
    <t>Licence 3 - Sciences de la Vie SV : parcours (BG),(BMCO),(BOPE), L.AS-voie A</t>
  </si>
  <si>
    <t>PROJET 1(SAE)</t>
  </si>
  <si>
    <t>Mathématiques discrètes</t>
  </si>
  <si>
    <t>L2 math</t>
  </si>
  <si>
    <t>Programmation C</t>
  </si>
  <si>
    <t>Bases de données</t>
  </si>
  <si>
    <t>Outils de développement logiciel</t>
  </si>
  <si>
    <t>Graphes et algorithmes</t>
  </si>
  <si>
    <t>Programmation Java</t>
  </si>
  <si>
    <t>Programmation web 1</t>
  </si>
  <si>
    <t>Bases de données - pratique</t>
  </si>
  <si>
    <t>Architecture TCP/IP</t>
  </si>
  <si>
    <t>Génie logiciel</t>
  </si>
  <si>
    <t>Méthodes algorithmiques</t>
  </si>
  <si>
    <t>Théorie des langages</t>
  </si>
  <si>
    <t>L3 Math</t>
  </si>
  <si>
    <t>Analyse de données</t>
  </si>
  <si>
    <t>Programmation web 2</t>
  </si>
  <si>
    <t>Déploiement réseaux et administration des systèmes</t>
  </si>
  <si>
    <t>Préparation 1 au CAPES NSI</t>
  </si>
  <si>
    <t>Compilation</t>
  </si>
  <si>
    <t>Introduction aux technologies de l'IA</t>
  </si>
  <si>
    <t>Programmation fonctionnelle</t>
  </si>
  <si>
    <t>Programmation des mobiles</t>
  </si>
  <si>
    <t>Projet 3.2 (SAE)</t>
  </si>
  <si>
    <t>Projet 3.1 (SAE)</t>
  </si>
  <si>
    <t>Projet 2.2 (SAE)</t>
  </si>
  <si>
    <t>Projet 2.1 (SAE)</t>
  </si>
  <si>
    <t>Préparation 2 au CAPES NSI</t>
  </si>
  <si>
    <t>Licence 1 - Mathématiques</t>
  </si>
  <si>
    <t>Licence 2 - Mathématiques</t>
  </si>
  <si>
    <t>Licence 3 - Mathématiques</t>
  </si>
  <si>
    <t>L3 Info</t>
  </si>
  <si>
    <t>Analyse 1</t>
  </si>
  <si>
    <t>Analyse 2</t>
  </si>
  <si>
    <t>L1 info</t>
  </si>
  <si>
    <t>Algèbre 2</t>
  </si>
  <si>
    <t>Statistiques descriptives</t>
  </si>
  <si>
    <t>Arithmétique et cryptographie</t>
  </si>
  <si>
    <t>L2 info.</t>
  </si>
  <si>
    <t>Analyse 3</t>
  </si>
  <si>
    <t>Algèbre 3</t>
  </si>
  <si>
    <t xml:space="preserve"> Réduction des endomorphismes</t>
  </si>
  <si>
    <t>SageMath</t>
  </si>
  <si>
    <t>Probabilités et statistiques</t>
  </si>
  <si>
    <t>Algèbre bilinéaire</t>
  </si>
  <si>
    <t>Analyse dans les espaces normés</t>
  </si>
  <si>
    <t>Algèbre et géométrie</t>
  </si>
  <si>
    <t>Analyse 4</t>
  </si>
  <si>
    <t>Calcul différentiel</t>
  </si>
  <si>
    <t>Topologie</t>
  </si>
  <si>
    <t>Intégration</t>
  </si>
  <si>
    <t>Théorie des groupes</t>
  </si>
  <si>
    <t>Liste à choix 1/2</t>
  </si>
  <si>
    <t>Espaces de Hilbert et séries de Fourier</t>
  </si>
  <si>
    <t>Anneaux</t>
  </si>
  <si>
    <t>Analyse complexe</t>
  </si>
  <si>
    <t>Probabilités</t>
  </si>
  <si>
    <t>Analyse numérique</t>
  </si>
  <si>
    <t>Préparation CAPES (2)</t>
  </si>
  <si>
    <t>Préparation CAPES (1)</t>
  </si>
  <si>
    <t>RNCP 40113</t>
  </si>
  <si>
    <t>Initial</t>
  </si>
  <si>
    <t>RNCP 38701</t>
  </si>
  <si>
    <t>RNCP 40116</t>
  </si>
  <si>
    <t>Licence 1 - Physique</t>
  </si>
  <si>
    <t>Licence 2 - Physique</t>
  </si>
  <si>
    <t>Licence 3 - Physique</t>
  </si>
  <si>
    <t>L3 math</t>
  </si>
  <si>
    <t>Chimie - ST</t>
  </si>
  <si>
    <t>Physique générale</t>
  </si>
  <si>
    <t>Introduction à Python</t>
  </si>
  <si>
    <t>Thermodynamique 1 : fondamentaux</t>
  </si>
  <si>
    <t>ST</t>
  </si>
  <si>
    <t>Electronique 1 : fondamentaux</t>
  </si>
  <si>
    <t>RNCP 38978</t>
  </si>
  <si>
    <t>Mécanique du point matériel</t>
  </si>
  <si>
    <t>Optique géométrique</t>
  </si>
  <si>
    <t>Activités expérimentales en physique</t>
  </si>
  <si>
    <t>Outils mathématiques 3</t>
  </si>
  <si>
    <t>Ondes</t>
  </si>
  <si>
    <t>L2 ST</t>
  </si>
  <si>
    <t>Outils mathématiques 4</t>
  </si>
  <si>
    <t>Physique de l'atmosphère 1</t>
  </si>
  <si>
    <t>Energie et climat</t>
  </si>
  <si>
    <t>Mécanique appliquée à l'astrophysique</t>
  </si>
  <si>
    <t>Optique moderne</t>
  </si>
  <si>
    <t>Thermodynamique 3 : thermique</t>
  </si>
  <si>
    <t>Circuit et systèmes électroniques</t>
  </si>
  <si>
    <t>Théorie cinétique des gazs et machines thermiques</t>
  </si>
  <si>
    <t>Traitement du signal</t>
  </si>
  <si>
    <t>Préparation CAPES (1-Ecrit)</t>
  </si>
  <si>
    <t>Physique de l'atmosphère 2</t>
  </si>
  <si>
    <t>Astrophysique</t>
  </si>
  <si>
    <t>Energies renouvelables</t>
  </si>
  <si>
    <t>Physique quantique 3</t>
  </si>
  <si>
    <t>Préparation CAPES (2-Oral)</t>
  </si>
  <si>
    <t>Physique quantique 4</t>
  </si>
  <si>
    <t>Physique nucléaire</t>
  </si>
  <si>
    <t>Physique statistique</t>
  </si>
  <si>
    <t>RNCP 38980</t>
  </si>
  <si>
    <t>Licence 1 - Sciences Pour L'Ingénieur</t>
  </si>
  <si>
    <t>Licence 2 - Sciences Pour L'Ingénieur</t>
  </si>
  <si>
    <t>Licence 3 - Sciences Pour L'Ingénieur</t>
  </si>
  <si>
    <t xml:space="preserve">SEMESTRE 4 </t>
  </si>
  <si>
    <t>Sciences 1</t>
  </si>
  <si>
    <t>Projet 1</t>
  </si>
  <si>
    <t>Techniques de l'ingénieur 1</t>
  </si>
  <si>
    <t>Application des sciences 1</t>
  </si>
  <si>
    <t>Sciences 2</t>
  </si>
  <si>
    <t>Application des sciences 2 - électronique numérique et mathématiques discrètes</t>
  </si>
  <si>
    <t>Techniques de l'ingénieur 2</t>
  </si>
  <si>
    <t>Projet 2</t>
  </si>
  <si>
    <t>Sciences 3</t>
  </si>
  <si>
    <t>Projet 3</t>
  </si>
  <si>
    <t>Applications des sciences 3 : électronique analogique 2</t>
  </si>
  <si>
    <t>Techniques de l'ingénieur 3 : génie électrique 1</t>
  </si>
  <si>
    <t>Sciences 4</t>
  </si>
  <si>
    <t>Applications des sciences 4 : électronique numérique 2</t>
  </si>
  <si>
    <t>Projet 4</t>
  </si>
  <si>
    <t>CPES 2</t>
  </si>
  <si>
    <t>CPES2</t>
  </si>
  <si>
    <t>CPES1</t>
  </si>
  <si>
    <t>Sciences 5</t>
  </si>
  <si>
    <t>Techniques de l'ingénieur 5 : ISN</t>
  </si>
  <si>
    <t>Techniques de l'ingénieur 5 : ENR</t>
  </si>
  <si>
    <t>Projet 5</t>
  </si>
  <si>
    <t xml:space="preserve">Applications des sciences 5 : ISN  </t>
  </si>
  <si>
    <t>Applications des sciences 5 : ENR</t>
  </si>
  <si>
    <t>CPES 3</t>
  </si>
  <si>
    <t>Applications des sciences 6 : ENR</t>
  </si>
  <si>
    <t xml:space="preserve">Applications des sciences 6 : ISN  </t>
  </si>
  <si>
    <t>Sciences 6</t>
  </si>
  <si>
    <t>Projet 6</t>
  </si>
  <si>
    <t>RNCP 39518</t>
  </si>
  <si>
    <t>Licence 1 - Sciences de la Terre</t>
  </si>
  <si>
    <t>Géochronologie</t>
  </si>
  <si>
    <t>Objet terre</t>
  </si>
  <si>
    <t>Histoire de la terre</t>
  </si>
  <si>
    <t>Cartographie</t>
  </si>
  <si>
    <t>Chimie de l'environnement</t>
  </si>
  <si>
    <t>Energies naturelles</t>
  </si>
  <si>
    <t>Introduction à la gestion de données</t>
  </si>
  <si>
    <t>Caractérisation des sols</t>
  </si>
  <si>
    <t>Géologie de terrain 1 : initiation</t>
  </si>
  <si>
    <t>Sédimentologie et géomorphologie</t>
  </si>
  <si>
    <t>Tectonique</t>
  </si>
  <si>
    <t>Géochimie</t>
  </si>
  <si>
    <t>Cartographie géologique</t>
  </si>
  <si>
    <t>Hydrogéologie et hydrochimie (1)</t>
  </si>
  <si>
    <t>L2 Physique</t>
  </si>
  <si>
    <t>Pétrologie magmatique et métamorphisme</t>
  </si>
  <si>
    <t>Géologie de terrain 2 : pluridisciplinaire (Salazie)</t>
  </si>
  <si>
    <t>Géophysique 1 : géoélectricité et géomagnétisme</t>
  </si>
  <si>
    <t>Géodynamique 2</t>
  </si>
  <si>
    <t>Géologie de terrain 3 : cartographie géologique (Makes)</t>
  </si>
  <si>
    <t>Hydrogéologie et hydrochimie (2)</t>
  </si>
  <si>
    <t>Programmation en géosciences</t>
  </si>
  <si>
    <t>Géomatique</t>
  </si>
  <si>
    <t>Traitement de données</t>
  </si>
  <si>
    <t>L3 Physique</t>
  </si>
  <si>
    <t>Volcanologie</t>
  </si>
  <si>
    <t>Géotechnique</t>
  </si>
  <si>
    <t>Géologie de terrain 4 : projet cartographique (Ouest Réunion)</t>
  </si>
  <si>
    <t>Géophysique 2 : sismologie et gravimétrie</t>
  </si>
  <si>
    <t>Géodynamique 3 : géologie régionale</t>
  </si>
  <si>
    <t>Chimie - physique</t>
  </si>
  <si>
    <t>Physique</t>
  </si>
  <si>
    <t>Chimie - Physique</t>
  </si>
  <si>
    <t>L1 Chimie</t>
  </si>
  <si>
    <t>L1 Chimie -Semestre 1</t>
  </si>
  <si>
    <t>L1 Chimie -Semestre 2</t>
  </si>
  <si>
    <t>L2 Chimie-Semestre  3</t>
  </si>
  <si>
    <t>L2 Chimie-Semestre  4</t>
  </si>
  <si>
    <t>L1 Informatique</t>
  </si>
  <si>
    <t>L2 Informatique</t>
  </si>
  <si>
    <t>L3 Informatique</t>
  </si>
  <si>
    <t>L1 Mathématiques</t>
  </si>
  <si>
    <t>L1 Physique</t>
  </si>
  <si>
    <t>L1 Sciences de la Terre</t>
  </si>
  <si>
    <t>L3 Sciences de la Terre</t>
  </si>
  <si>
    <t>L2 Sciences de la Terre</t>
  </si>
  <si>
    <t>ST-MFA-L1-SV,                                                                   ST-MFA-L1-SV-PI31,                                                       ST-MFA-L1-SV-PI32,</t>
  </si>
  <si>
    <t>ST-MFA-L1-SV-S1-UE-SV111</t>
  </si>
  <si>
    <t>ST-MFA-L1-SV-S2-UE-SV212</t>
  </si>
  <si>
    <t>ST-MFA-L1-SV-S1-UE-SV121</t>
  </si>
  <si>
    <t>ST-MFA-L1-SV-S2-UE-SV222</t>
  </si>
  <si>
    <t>ST-MFA-L1-SV-S1-UE-SV131</t>
  </si>
  <si>
    <t>ST-MFA-L1-SV-S2-UE-SV232</t>
  </si>
  <si>
    <t>ST-MFA-L1-SV-S1-UE-SV141</t>
  </si>
  <si>
    <t>ST-MFA-L1-SV-S2-UE-SV242</t>
  </si>
  <si>
    <t>ST-MFA-L1-SV-S1-EC-SV1110</t>
  </si>
  <si>
    <t>ST-MFA-L1-SV-S1-EC-SV1111</t>
  </si>
  <si>
    <t>ST-MFA-L1-SV-S1-EC-SV1112</t>
  </si>
  <si>
    <t>ST-MFA-L1-SV-S1-EC-SV1113</t>
  </si>
  <si>
    <t>ST-MFA-L1-SV-S1-EC-SV1114</t>
  </si>
  <si>
    <t>ST-MFA-L1-SV-S1-EC-SV1210</t>
  </si>
  <si>
    <t>ST-MFA-L1-SV-S1-EC-SV1211</t>
  </si>
  <si>
    <t>ST-MFA-L1-SV-S1-EC-SV1212</t>
  </si>
  <si>
    <t>ST-MFA-L1-SV-S1-EC-SV1213</t>
  </si>
  <si>
    <t>ST-MFA-L1-SV-S1-EC-SV1310</t>
  </si>
  <si>
    <t>ST-MFA-L1-SV-S1-EC-SV1311</t>
  </si>
  <si>
    <t>ST-MFA-L1-SV-S1-EC-SV1312</t>
  </si>
  <si>
    <t>ST-MFA-L1-SV-S1-EC-SV1410</t>
  </si>
  <si>
    <t>ST-MFA-L1-SV-S2-EC-SV2120</t>
  </si>
  <si>
    <t>ST-MFA-L1-SV-S2-EC-SV2121</t>
  </si>
  <si>
    <t>ST-MFA-L1-SV-S2-EC-SV2122</t>
  </si>
  <si>
    <t>ST-MFA-L1-SV-S2-EC-SV2123</t>
  </si>
  <si>
    <t>ST-MFA-L1-SV-S2-EC-SV2124</t>
  </si>
  <si>
    <t>ST-MFA-L1-SV-S2-EC-SV2220</t>
  </si>
  <si>
    <t>ST-MFA-L1-SV-S2-EC-SV2221</t>
  </si>
  <si>
    <t>ST-MFA-L1-SV-S2-EC-SV2222</t>
  </si>
  <si>
    <t>ST-MFA-L1-SV-S2-EC-SV2223</t>
  </si>
  <si>
    <t>ST-MFA-L1-SV-S2-EC-SV2320</t>
  </si>
  <si>
    <t>ST-MFA-L1-SV-S2-EC-SV2321</t>
  </si>
  <si>
    <t>ST-MFA-L1-SV-S2-EC-SV2322</t>
  </si>
  <si>
    <t>ST-MFA-L1-SV-S2-EC-SV2323</t>
  </si>
  <si>
    <t>ST-MFA-L1-SV-S2-EC-SV2324</t>
  </si>
  <si>
    <t>ST-MFA-L1-SV-S2-EC-SV2420</t>
  </si>
  <si>
    <t>ST-MFA-L2-SV-S3-ECY-SV3131</t>
  </si>
  <si>
    <t>ST-MFA-L2-SV-S3-ECY-SV3132</t>
  </si>
  <si>
    <t>ST-MFA-L2-SV-S3-ECY-SV3134</t>
  </si>
  <si>
    <t>ST-MFA-L2-SV-S3-ECY-SV3135</t>
  </si>
  <si>
    <t>ST-MFA-L2-SV-S4-ECY-SV4141</t>
  </si>
  <si>
    <t>ST-MFA-L2-SV-S4-ECY-SV4142</t>
  </si>
  <si>
    <t>ST-MFA-L2-SV-S4-ECY-SV4143</t>
  </si>
  <si>
    <t>ST-MFA-L2-SV-S4-ECY-SV4144</t>
  </si>
  <si>
    <t>ST-MFA-L2-SV-S4-ECY-SV4240</t>
  </si>
  <si>
    <t>ST-MFA-L2-SV-S4-ECY-SV4241</t>
  </si>
  <si>
    <t>ST-MFA-L2-SV-S4-ECY-SV4242</t>
  </si>
  <si>
    <t>ST-MFA-L2-SV-S4-ECY-SV4243</t>
  </si>
  <si>
    <t>ST-MFA-L2-SV-S4-ECY-SV4244</t>
  </si>
  <si>
    <t>ST-MFA-L2-SV-S4-EC-SV4245</t>
  </si>
  <si>
    <t>ST-MFA-L2-SV-S4-EC-SV4246</t>
  </si>
  <si>
    <t>ST-MFA-L2-SV-S4-ECY-SV4440</t>
  </si>
  <si>
    <t>ST-MFA-L2-SV-S4-ECY-SV4441</t>
  </si>
  <si>
    <t>ST-MFA-L2-SV-S4-ECY-SV4442</t>
  </si>
  <si>
    <t>ST-MFA-L2-SV-S4-ECY-SV4443</t>
  </si>
  <si>
    <t>ST-MFA-L3-SV-S5-ECY-SV5150</t>
  </si>
  <si>
    <t>ST-MFA-L3-SV-S5-ECY-SV5151</t>
  </si>
  <si>
    <t>ST-MFA-L3-SV-S5-ECY-SV5152</t>
  </si>
  <si>
    <t>ST-MFA-L3-SV-S5-ECY-SV5153</t>
  </si>
  <si>
    <t>ST-MFA-L3-SV-S5-ECY-SV5154</t>
  </si>
  <si>
    <t>ST-MFA-L3-SV-S5-EC-SV5155</t>
  </si>
  <si>
    <t>ST-MFA-L3-SV-S5-EC-SV5156</t>
  </si>
  <si>
    <t>ST-MFA-L3-SV-S5-ECY-SV5250</t>
  </si>
  <si>
    <t>ST-MFA-L3-SV-S5-ECY-SV5251</t>
  </si>
  <si>
    <t>ST-MFA-L3-SV-S5-ECY-SV5252</t>
  </si>
  <si>
    <t>ST-MFA-L3-SV-S5-ECY-SV5253</t>
  </si>
  <si>
    <t>ST-MFA-L3-SV-S5-ECY-SV5254</t>
  </si>
  <si>
    <t>ST-MFA-L3-SV-S5-ECY-SV5256</t>
  </si>
  <si>
    <t>ST-MFA-L3-SV-S5-ECY-SV5350</t>
  </si>
  <si>
    <t>ST-MFA-L3-SV-S6-ECY-SV6160</t>
  </si>
  <si>
    <t>ST-MFA-L3-SV-S6-ECY-SV6161</t>
  </si>
  <si>
    <t>ST-MFA-L3-SV-S6-ECY-SV6162</t>
  </si>
  <si>
    <t>ST-MFA-L3-SV-S6-ECY-SV6163</t>
  </si>
  <si>
    <t>ST-MFA-L3-SV-S6-ECY-SV6164</t>
  </si>
  <si>
    <t>ST-MFA-L3-SV-S6-ECY-SV6165</t>
  </si>
  <si>
    <t>ST-MFA-L3-SV-S6-EC-SV6169</t>
  </si>
  <si>
    <t>ST-MFA-L3-SV-S6-EC-SV6166</t>
  </si>
  <si>
    <t>ST-MFA-L3-SV-S6-ECY-SV6167</t>
  </si>
  <si>
    <t>ST-MFA-L3-SV-S6-ECY-SV6168</t>
  </si>
  <si>
    <t>ST-MFA-L3-SV-S6-ECY-SV6260</t>
  </si>
  <si>
    <t>ST-MFA-L3-SV-S6-ECY-SV6261</t>
  </si>
  <si>
    <t>ST-MFA-L3-SV-S6-ECY-SV6262</t>
  </si>
  <si>
    <t>ST-MFA-L3-SV-S6-ECY-SV6263</t>
  </si>
  <si>
    <t>ST-MFA-L3-SV-S6-ECY-SV6264</t>
  </si>
  <si>
    <t>ST-MFA-L3-SV-S6-ECY-SV6265</t>
  </si>
  <si>
    <t>ST-MFA-L3-SV-S6-EC-SV6266</t>
  </si>
  <si>
    <t>ST-MFA-L3-SV-S6-EC-SV6267</t>
  </si>
  <si>
    <t>ST-MFA-L3-SV-S6-EC-SV6360</t>
  </si>
  <si>
    <t>ST-MFA-L3-SV-S6-EC-SV6363</t>
  </si>
  <si>
    <t>ST-MFA-L3-SV-S6-ECY-SV6365</t>
  </si>
  <si>
    <t>ST-MFA-L3-SV-S6-EC-SV6366</t>
  </si>
  <si>
    <t>ST-MFA-L3-SV-S6-ECY-SV6460</t>
  </si>
  <si>
    <t>ST-MFA-L3-SV-S6-ECY-SV6461</t>
  </si>
  <si>
    <t>ST-MFA-L3-SV-S6-EC-SV6462</t>
  </si>
  <si>
    <t>L1-SV-S2-SV232-LISTE à choix 1/3</t>
  </si>
  <si>
    <t>Réaliser des vidéos : validation d'acquis d'expérience</t>
  </si>
  <si>
    <t>ST-MFA-L1-SCIENC-S1-ECY-MU1000</t>
  </si>
  <si>
    <t>ST-MFA-L1-SCIENC-S1-ECY-MU1001</t>
  </si>
  <si>
    <t>ST-MFA-L1-SCIENC-S2-ECY-MU2002</t>
  </si>
  <si>
    <t>ETA-DIS-L1-T-S1-UEO-TEDS</t>
  </si>
  <si>
    <t>UEO-TEDS S1</t>
  </si>
  <si>
    <t>ST-MFA-L2-SV-S3-ECY-SV3130</t>
  </si>
  <si>
    <t>ST-MFA-L2-SV-S3-ECY-SV3133</t>
  </si>
  <si>
    <t>ST-MFA-L2-SV-S3-ECY-SV3230</t>
  </si>
  <si>
    <t>ST-MFA-L2-SV-S3-ECY-SV3231</t>
  </si>
  <si>
    <t>ST-MFA-L2-SV-S3-ECY-SV3232</t>
  </si>
  <si>
    <t>ST-MFA-L2-SV-S3-ECY-SV3233</t>
  </si>
  <si>
    <t>ETA-MFA-L2-T-S3-UEO</t>
  </si>
  <si>
    <t>ST-MFA-L2-SV-S3-ECY-SV3430</t>
  </si>
  <si>
    <t>ST-MFA-L2-SV-S4-ECY-SV4140</t>
  </si>
  <si>
    <t>ST-MFA-L2-SV-S4-ECY-SV4340</t>
  </si>
  <si>
    <t>ST-MFA-L2-SV-S4-ECY-SV4341</t>
  </si>
  <si>
    <t>ST-MFA-L3-SV-BG-S5-UE15-SV515,            ST-MFA-L3-SV-BM-S5-UE15-SV515,          ST-MFA-L3-SV-BO-S5-UE15-SV515,         ST-MFA-L3-SV-LAS.A-S5-UE15-SV515.</t>
  </si>
  <si>
    <t>ST-MFA-L3-SV-BG-S5-UE25-SV525,            ST-MFA-L3-SV-BM-S5-UE25-SV525,          ST-MFA-L3-SV-BO-S5-UE25-SV525,         ST-MFA-L3-SV-LAS.A-S5-UE25-SV525.</t>
  </si>
  <si>
    <t>Inventaire et suivis de la biodiversité (SAE)</t>
  </si>
  <si>
    <t>ST-MFA-L3-SV-S5-ECY-SV5255</t>
  </si>
  <si>
    <t>ST-MFA-L3-SV-BG-S5-UE35-SV535,            ST-MFA-L3-SV-BM-S5-UE35-SV535,          ST-MFA-L3-SV-BO-S5-UE35-SV535,         ST-MFA-L3-SV-LAS.A-S5-UE35-SV535.</t>
  </si>
  <si>
    <t>ST-MFA-L3-SV-BG-S5-UE45-SV545,            ST-MFA-L3-SV-BM-S5-UE45-SV545,          ST-MFA-L3-SV-BO-S5-UE45-SV545,         ST-MFA-L3-SV-LAS.A-S5-UE45-SV545.</t>
  </si>
  <si>
    <t>ETA-MFA-L3-T-S5-UEO</t>
  </si>
  <si>
    <t>ST-MFA-L3-SV-S5-ECY-SV5450</t>
  </si>
  <si>
    <t>ST-MFA-L3-SV-BG-S6-UE16-SV616,            ST-MFA-L3-SV-BM-S6-UE16-SV616,          ST-MFA-L3-SV-BO-S6-UE16-SV616,         ST-MFA-L3-SV-LAS.A-S6-UE16-SV616.</t>
  </si>
  <si>
    <t>ST-MFA-L3-SV-S6-EC-SV61610</t>
  </si>
  <si>
    <t>Communication cellulaire(BG-BMCO)</t>
  </si>
  <si>
    <t>Neurobiologie (BG)</t>
  </si>
  <si>
    <t>ST-MFA-L3-SV-BG-S6-UE26-SV626,            ST-MFA-L3-SV-BM-S6-UE26-SV626,          ST-MFA-L3-SV-BO-S6-UE26-SV626,         ST-MFA-L3-SV-LAS.A-S6-UE26-SV626.</t>
  </si>
  <si>
    <t>ST-MFA-L3-SV-BG-S6-UE36-SV636,            ST-MFA-L3-SV-BM-S6-UE36-SV636,          ST-MFA-L3-SV-BO-S6-UE36-SV636,         ST-MFA-L3-SV-LAS.A-S6-UE36-SV636.</t>
  </si>
  <si>
    <t>ST-MFA-L3-SV-S6-ECY-SV6361</t>
  </si>
  <si>
    <t>ST-MFA-L3-SV-BG-S6-UE46-SV646,            ST-MFA-L3-SV-BM-S6-UE46-SV646,          ST-MFA-L3-SV-BO-S6-UE46-SV646,         ST-MFA-L3-SV-LAS.A-S6-UE46-SV646.</t>
  </si>
  <si>
    <t>ST-MFA-L1-SCIENC-S2-ECY-MU2000</t>
  </si>
  <si>
    <t>ST-MFA-L2-SCIENC-S4-ECY-MU4001</t>
  </si>
  <si>
    <t>ST-MFA-L2-SCIENC-S4-ECY-MU4002</t>
  </si>
  <si>
    <t>ST-MFA-L2-SCIENC-S3-ECY-MU3001</t>
  </si>
  <si>
    <t>ST-MFA-L2-SCIENC-S3-ECY-MU3000</t>
  </si>
  <si>
    <t>ST-MFA-L3-SCIENC-S5-ECY-MU5000</t>
  </si>
  <si>
    <t>ST-MFA-L3-SCIENC-S5-ECY-MU5001</t>
  </si>
  <si>
    <t>ST-MFA-L3-SCIENC-S6-ECY-MU6001</t>
  </si>
  <si>
    <t>Logique et complexité</t>
  </si>
  <si>
    <t>type et nature de l'EPREUVE</t>
  </si>
  <si>
    <t>Régime Général - session 1</t>
  </si>
  <si>
    <t>Régime spécial - session 1</t>
  </si>
  <si>
    <t>Contrôle Continu     -     Nature de l'épreuve</t>
  </si>
  <si>
    <t>Contrôle Terminal   -   Nature de l'épreuve</t>
  </si>
  <si>
    <t>Contrôle Continu - Nature de l'épreuve</t>
  </si>
  <si>
    <t>Contrôle Terminal - Nature de l'épreuve</t>
  </si>
  <si>
    <t>Contrôle Terminal - Nature 
de l'épreuve</t>
  </si>
  <si>
    <t>Ecrit 1</t>
  </si>
  <si>
    <t>Ecrit 2</t>
  </si>
  <si>
    <t>Oral 1</t>
  </si>
  <si>
    <t>Oral 2</t>
  </si>
  <si>
    <t>TP1</t>
  </si>
  <si>
    <t>TP2</t>
  </si>
  <si>
    <t xml:space="preserve">Oral 1 </t>
  </si>
  <si>
    <t>Coef</t>
  </si>
  <si>
    <t>Durée</t>
  </si>
  <si>
    <t>voir convocation et  UFR Santé</t>
  </si>
  <si>
    <t>SAN-DIS-AS-T1-UE1A</t>
  </si>
  <si>
    <t>Mineure Santé : Projet Perso. Prof. 1</t>
  </si>
  <si>
    <t>SAN-DIS-AS-T1-UE1B</t>
  </si>
  <si>
    <t>Mineure Santé  : Santé, Maladie, Thérapeutique, Handicap 1</t>
  </si>
  <si>
    <t>SAN-DIS-AS-T4-UE2A2</t>
  </si>
  <si>
    <t>SAN-DIS-AS-T2-UE2C</t>
  </si>
  <si>
    <t>Mineure Santé UE2 A2 Projet Perso. Prof. option Santé 2</t>
  </si>
  <si>
    <t>Mineure Santé UE2C : Anglais Santé</t>
  </si>
  <si>
    <t>SAN-DIS-AS-T2-UE2B</t>
  </si>
  <si>
    <t>Mineure Santé UE2B :  Santé, Maladie, Thérapeutique, Handicap 2</t>
  </si>
  <si>
    <t>x L.AS voie A</t>
  </si>
  <si>
    <t>SAN-DIS-AS-T6-UE2A3</t>
  </si>
  <si>
    <t>Mineure Santé UE2 A3 Projet Perso. Prof. option Santé 3</t>
  </si>
  <si>
    <t>Distanciel - Volume Horaire</t>
  </si>
  <si>
    <t>Mécanique du solide</t>
  </si>
  <si>
    <t xml:space="preserve">Spécialité au choix  - Liste à choix 1/2 </t>
  </si>
  <si>
    <t xml:space="preserve">Spécialité physique de l'environnement </t>
  </si>
  <si>
    <t>Spécialité physique fondamentale</t>
  </si>
  <si>
    <t>Thermodynamique 2 : les  principes de la  thermodynamique</t>
  </si>
  <si>
    <t>Mécanique des fluides</t>
  </si>
  <si>
    <t>Electrostatique et magnétostatique</t>
  </si>
  <si>
    <t>Equations de Maxwell dans le vide et la matière</t>
  </si>
  <si>
    <t>Mécanique des milieux continus</t>
  </si>
  <si>
    <t xml:space="preserve">Spécialité physique fondamentale </t>
  </si>
  <si>
    <t>Physique quantique 1 et relativité restreinte</t>
  </si>
  <si>
    <t>Physique quantique 2</t>
  </si>
  <si>
    <t>Optique  physique</t>
  </si>
  <si>
    <t>Physique : EC à choix 1/2</t>
  </si>
  <si>
    <t>Géodynamique 1</t>
  </si>
  <si>
    <t>Ecrit</t>
  </si>
  <si>
    <t>Oral</t>
  </si>
  <si>
    <t>rattrapage-session 2- session de juin     -                             Régime Général et Régime Spécial</t>
  </si>
  <si>
    <t>Seconde Chance - Régime Général et Régime Spécial</t>
  </si>
  <si>
    <t>Modalité d'évaluation  de l'enseignement  et nature de l'EPREUVE</t>
  </si>
  <si>
    <t>Contrôle Continu   -  Nature de l'épreuve</t>
  </si>
  <si>
    <t>Contrôle Terminal       -       Nature de l'épreuve</t>
  </si>
  <si>
    <t xml:space="preserve"> Contrôle Terminal   -      Nature de l'épreuve</t>
  </si>
  <si>
    <t>Contrôle terminal - Nature de l'épreuve</t>
  </si>
  <si>
    <t>Grands principes de la biologie</t>
  </si>
  <si>
    <t>ST-MFA-L1 -PH</t>
  </si>
  <si>
    <t>ST-MFA-L2 -PH</t>
  </si>
  <si>
    <t>ST-MFA-L3 -PH</t>
  </si>
  <si>
    <t>ST-MFA-L1-CH</t>
  </si>
  <si>
    <t>ST-MFA-L2-CH                                                         ST-MFA-LAS2A-CH                                      ST-MFA-L.AS2B-CH</t>
  </si>
  <si>
    <t>L2 Chimie -                                                                                                        L.AS2 Chimie P.A -                                                                                      L.AS2 Chimie P.B</t>
  </si>
  <si>
    <t>ST-MFA-L3-CH                                                     ST-MFA-LAS3A-CH</t>
  </si>
  <si>
    <t>L3 Chimie -                                                                                                            L.AS3 Chimie P.A</t>
  </si>
  <si>
    <t>ST-MFA-L1 - IN</t>
  </si>
  <si>
    <t>ST-MFA-L3-IN</t>
  </si>
  <si>
    <t>ST-MFA-L2-IN</t>
  </si>
  <si>
    <t>ST-MFA-L1 -MA</t>
  </si>
  <si>
    <t>L2 Mathématiques -                                                                                                                                                L-AS2 Mathématiques P.A -                                                                                                                                    L-AS2 Mathématiques P.B</t>
  </si>
  <si>
    <t>ST-MFA-L2-MA                                               ST-MFA-L-AS2A-MA                                             ST-MFA-L-AS2B MA</t>
  </si>
  <si>
    <t>ST-MFA-L3-MA                                               ST-MFA-L-AS3A-MA</t>
  </si>
  <si>
    <t>L3 Mathématiques -                                                                                                                                                L-AS3 Mathématiques P.A</t>
  </si>
  <si>
    <t>L1- Sciences Pour l'Ingénieur                                                           L1- Sciences Pour l'Ingénieur Parcours Individualisé 2                               L1- Sciences Pour l'Ingénieur Parcours Individualisé 3-année 1                                      L1- Sciences Pour l'Ingénieur - Parcours Individualisé 3-année 2</t>
  </si>
  <si>
    <t>SI-1</t>
  </si>
  <si>
    <t>SI-2</t>
  </si>
  <si>
    <t>SI3-1</t>
  </si>
  <si>
    <t>SI3-2</t>
  </si>
  <si>
    <t>L2 Sciences Pour l'Ingénieur</t>
  </si>
  <si>
    <t>ST-MFA-L2-SI</t>
  </si>
  <si>
    <t>ST-MFA-L3-SI</t>
  </si>
  <si>
    <t>L3 Sciences Pour l'Ingénieur</t>
  </si>
  <si>
    <t>ST-MFA-L1-ST</t>
  </si>
  <si>
    <t>ST-MFA-L2-ST</t>
  </si>
  <si>
    <t>ST-MFA-L3-ST</t>
  </si>
  <si>
    <t>L1- Sciences de la Vie                                                                                       L1- Sciences de la Vie  - Parcours Individualisé 3-année 1                                      L1- Sciences de la Vie - Parcours Individualisé 3-année 2</t>
  </si>
  <si>
    <t>L2 Sciences de la Vie                                                                      L2 Sciences de la Vie P.A                                                               L2 Sciences de la Vie P.B</t>
  </si>
  <si>
    <t>ST-MFA-L2-SV                                                  ST-MFA-LAS2A-SV                                   ST-MFA-LAS2B-SV</t>
  </si>
  <si>
    <t>ST-MFA-L2-SV-BG-SEM4,                         ST-MFA-L2-SV-BMCO-SEM4,                    ST-MFA-L2-SV-BOPE-SEM4,                     ST-MFA-L2-SV-LAS A-SEM4,                     ST-MFA-L2-SV-LAS B-SEM4</t>
  </si>
  <si>
    <t>ST-MFA-L2-SV-SEM3                                ST-MFA-L2-SV-LAS A-SEM3                      ST-MFA-L2-SV-L.AS B-SEM3</t>
  </si>
  <si>
    <t>Biologie Générale (BG),                                                              Biologie Moléculaire des Communautés et des Organismes (BMCO),                                                                                  Biologie des Organismes des Populations et Ecosystèmes (BOPE),                                                                                       L.AS-voie A</t>
  </si>
  <si>
    <t>ST-MFA-L3-SV-BG                                  ST-MFA-L3-SV-BM                                                ST-MFA-L3-SV-BO                                             ST-MFA-LAS3-SV</t>
  </si>
  <si>
    <t>ST-MFA-L3-SV-BG-SEM5,                          ST-MFA-L3-SV-BMCO-SEM5,                       ST-MFA-L3-SV-BOPE-SEM5                      ST-MFA-L3-SV-LAS-A-SEM5</t>
  </si>
  <si>
    <t>ST-MFA-L3-SV-BG-SEM6,                          ST-MFA-L3-SV-BMCO-SEM6,                       ST-MFA-L3-SV-BOPE-SEM6,                      ST-MFA-L3-SV-LAS-A-SEM6</t>
  </si>
  <si>
    <t>Remise à niveau</t>
  </si>
  <si>
    <t>Chimie des solutions 2</t>
  </si>
  <si>
    <t>Chimie des solutions 1</t>
  </si>
  <si>
    <t xml:space="preserve">Atomistique et liaisons chimiques </t>
  </si>
  <si>
    <t>TP de chimie analytique 1</t>
  </si>
  <si>
    <t>TP Chimie expérimentale 2</t>
  </si>
  <si>
    <t>Spectroscopie 3</t>
  </si>
  <si>
    <t>Thermodynamique et Electrochimie 3</t>
  </si>
  <si>
    <t>4h prés. +28h dis asyn</t>
  </si>
  <si>
    <t>distanciel synchrone</t>
  </si>
  <si>
    <t>Préparation à l'oral du CAPES physique-chimie (option 2)</t>
  </si>
  <si>
    <t>Thermodynamique et Electrochimie 4</t>
  </si>
  <si>
    <t xml:space="preserve">TP Thermodynamique et Electrochimie </t>
  </si>
  <si>
    <t>TP Chimie inorganique 2</t>
  </si>
  <si>
    <t>Structures de données</t>
  </si>
  <si>
    <t>Introdution aux réseaux de neurones</t>
  </si>
  <si>
    <t>L3 info (CM à mutualiser)</t>
  </si>
  <si>
    <t>ST-MFA-L1-CH-SEM1</t>
  </si>
  <si>
    <t>ST-MFA-L1-CH-S1-UE-CH101</t>
  </si>
  <si>
    <t>ST-MFA-L1-CH-S1--EC-CH1010</t>
  </si>
  <si>
    <t>ST-MFA-L1-CH-S1-UE-CH102</t>
  </si>
  <si>
    <t>ST-MFA-L1-CH-S1-UE-CH1020</t>
  </si>
  <si>
    <t>ST-MFA-L1-CH-S1-ECY-CH1021</t>
  </si>
  <si>
    <t>ST-MFA-L1-PH-S1-ECY-PH1010</t>
  </si>
  <si>
    <t>ST-MFA-L1-PH-S1-ECY-PH1012</t>
  </si>
  <si>
    <t>ST-MFA-L1-PH-S1-ECY-PH1011</t>
  </si>
  <si>
    <t>ST-MFA-L1-CH-S1-UE-CH103</t>
  </si>
  <si>
    <t>ST-MFA-L1-CH-S1-UE-CH104</t>
  </si>
  <si>
    <t>ST-MFA-L1-CH-S1-UE-CH105</t>
  </si>
  <si>
    <t>ST-MFA-L1-CH-S1-EC-CH1050</t>
  </si>
  <si>
    <t>ST-MFA-L1-CH-S1-EC-CH1051</t>
  </si>
  <si>
    <t>ST-MFA-L1-CH-S1-EC-CH1052</t>
  </si>
  <si>
    <t>ST-MFA-L1-CH-S1-EC-CH1053</t>
  </si>
  <si>
    <t>ST-MFA-L1-CH-SEM2</t>
  </si>
  <si>
    <t>ST-MFA-L1-PH-S2-ECY-PH2010</t>
  </si>
  <si>
    <t>ST-MFA-L1-CH-S2-UECH202</t>
  </si>
  <si>
    <t>ST-MFA-L1-CH-S2-EC-CH2040</t>
  </si>
  <si>
    <t>ST-MFA-L1-CH-S2-EC-CH2050</t>
  </si>
  <si>
    <t>ST-MFA-L1-CH-S2-EC-CH2051</t>
  </si>
  <si>
    <t>ST-MFA-L1-CH-S2-EC-CH2052</t>
  </si>
  <si>
    <t>ST-MFA-L1-CH-S2-EC-CH2060</t>
  </si>
  <si>
    <t>ST-MFA-L2-CH-SEM3</t>
  </si>
  <si>
    <t>ST-MFA-L2-CH-S3-EC-CH3020</t>
  </si>
  <si>
    <t>ST-MFA-L2-CH-S3-EC-CH3050</t>
  </si>
  <si>
    <t>ST-MFA-L2-CH-S3-EC-CH3051</t>
  </si>
  <si>
    <t>ST-MFA-L2-CH-S3-EC-CH3052</t>
  </si>
  <si>
    <t>ST-MFA-L2-CH-S3-EC-CH3053</t>
  </si>
  <si>
    <t>ST-MFA-L2-CH-S3-EC-CH3054</t>
  </si>
  <si>
    <t>ST-MFA-L2-CH-SEM4</t>
  </si>
  <si>
    <t>ST-MFA-L2-CH-S4-EC-CH4050</t>
  </si>
  <si>
    <t>ST-MFA-L2-CH-S4-EC-CH4051</t>
  </si>
  <si>
    <t>ST-MFA-L2-CH-S4-EC-CH4052</t>
  </si>
  <si>
    <t>ST-MFA-L2-CH-S4-EC-CH4053</t>
  </si>
  <si>
    <t>ST-MFA-L2-CH-S4-EC-CH4054</t>
  </si>
  <si>
    <t>ST-MFA-L2-CH-S4-EC-CH4055</t>
  </si>
  <si>
    <t>ST-MFA-L3-CH-SEM5-</t>
  </si>
  <si>
    <t>ST-MFA-L3-CH-S5-EC-CH5050</t>
  </si>
  <si>
    <t>ST-MFA-L3-CH-S5-EC-CH5051</t>
  </si>
  <si>
    <t>ST-MFA-L3-CH-S5-EC-CH5052</t>
  </si>
  <si>
    <t>ST-MFA-L3-CH-S5-EC-CH5053</t>
  </si>
  <si>
    <t>ST-MFA-L3-CH-S5-EC-CH5054</t>
  </si>
  <si>
    <t>ST-MFA-L3-CH-S5-EC-CH5055</t>
  </si>
  <si>
    <t>ST-MFA-L3-CH-S5-EC-CH5060</t>
  </si>
  <si>
    <t>ST-MFA-L3-CH-S5-EC-CH5061</t>
  </si>
  <si>
    <t>ST-MFA-L3-CH-SEM6</t>
  </si>
  <si>
    <t>ST-MFA-L3-CH-S6-EC-CH6030</t>
  </si>
  <si>
    <t>ST-MFA-L3-CH-S6-EC-CH6040</t>
  </si>
  <si>
    <t>ST-MFA-L3-CH-S6-EC-CH6050</t>
  </si>
  <si>
    <t>ST-MFA-L3-CH-S6-EC-CH6051</t>
  </si>
  <si>
    <t>ST-MFA-L3-CH-S6-EC-CH6052</t>
  </si>
  <si>
    <t>ST-MFA-L3-CH-S6-EC-CH6060</t>
  </si>
  <si>
    <t>ST-MFA-L1-CH-S2-UE-CH208</t>
  </si>
  <si>
    <t>ST-MFA-L1-CH-S2-UE-CH207</t>
  </si>
  <si>
    <t>ST-MFA-L1-CH-S2-UE-CH205</t>
  </si>
  <si>
    <t>ST-MFA-L1-CH-S2-UE-CH206</t>
  </si>
  <si>
    <t>ST-MFA-L1-CH-S2-EC-CH2080</t>
  </si>
  <si>
    <t>ST-MFA-L1-CH-S2-UE-CH204</t>
  </si>
  <si>
    <t>UE transversale mutualisée Université - 16h en distanciel</t>
  </si>
  <si>
    <t>L2 FST (h en distanciel)</t>
  </si>
  <si>
    <t>Projet Professionnel Etudiant 1</t>
  </si>
  <si>
    <t>Projet Professionnel Etudiant 2</t>
  </si>
  <si>
    <t>Projet Professionnel Etudiant 3 -stage milieu prof.</t>
  </si>
  <si>
    <t>DUST1</t>
  </si>
  <si>
    <t>Physique - DU ST1</t>
  </si>
  <si>
    <t>DU2 ST2</t>
  </si>
  <si>
    <t>DU3 ST3</t>
  </si>
  <si>
    <t>DU1 ST1</t>
  </si>
  <si>
    <t>ST-MFA-L2-CH-S4-EC-CH4080</t>
  </si>
  <si>
    <t>ST-MFA-L2-CH-S4-EC-CH4081</t>
  </si>
  <si>
    <t>UE11-MODELISER UN PROBLEME INFORMATIQUE ET SES DONNEES</t>
  </si>
  <si>
    <t>UE22-DEVELOPPER DES SOLUTIONS INFORMATIQUES</t>
  </si>
  <si>
    <t>UE33-COMMUNIQUER SCIENTIFIQUEMENT ET CONSTRUIRE SON PROJET PROFESSIONNEL</t>
  </si>
  <si>
    <t>UE41-MODELISER UN PROBLEME INFORMATIQUE ET SES DONNEES</t>
  </si>
  <si>
    <t>UE44-INTERAGIR AVEC UN SYSTÈME INFORMATIQUE</t>
  </si>
  <si>
    <t>UE55-METTRE EN ŒUVRE UN PROJET INFORMATIQUE</t>
  </si>
  <si>
    <t>UE12-DEVELOPPER DES SOLUTIONS INFORMATIQUES</t>
  </si>
  <si>
    <t>UE13-COMMUNIQUER SCIENTIFIQUEMENT ET CONSTRUIRE SON PROJET PROFESSIONNEL</t>
  </si>
  <si>
    <t>UE24-INTERAGIR AVEC UN SYSTÈME INFORMATIQUE</t>
  </si>
  <si>
    <t>UE25-METTRE EN ŒUVRE UN PROJET INFORMATIQUE</t>
  </si>
  <si>
    <t>UE23-COMMUNIQUER SCIENTIFIQUEMENT ET CONSTRUIRE SON PROJET PROFESSIONNEL</t>
  </si>
  <si>
    <t>UE31-MODELISER UN PROBLEME INFORMATIQUE ET SES DONNEES</t>
  </si>
  <si>
    <t>UE32-DEVELOPPER DES SOLUTIONS INFORMATIQUES</t>
  </si>
  <si>
    <t>UE34-INTERAGIR AVEC UN SYSTÈME INFORMATIQUE</t>
  </si>
  <si>
    <t>UE35-METTRE EN ŒUVRE UN PROJET INFORMATIQUE</t>
  </si>
  <si>
    <t>UE42-DEVELOPPER DES SOLUTIONS INFORMATIQUES</t>
  </si>
  <si>
    <t>UE45-METTRE EN ŒUVRE UN PROJET INFORMATIQUE</t>
  </si>
  <si>
    <t>UE43-COMMUNIQUER SCIENTIFIQUEMENT ET CONSTRUIRE SON PROJET PROFESSIONNEL</t>
  </si>
  <si>
    <t>UE51-MODELISER UN PROBLEME INFORMATIQUE ET SES DONNEES</t>
  </si>
  <si>
    <t>UE52-DEVELOPPER DES SOLUTIONS INFORMATIQUES</t>
  </si>
  <si>
    <t>UE54-INTERAGIR AVEC UN SYSTÈME INFORMATIQUE</t>
  </si>
  <si>
    <t>UE53-COMMUNIQUER SCIENTIFIQUEMENT ET CONSTRUIRE SON PROJET PROFESSIONNEL</t>
  </si>
  <si>
    <t>UE61-MODELISER UN PROBLEME INFORMATIQUE ET SES DONNEES</t>
  </si>
  <si>
    <t>UE62-DEVELOPPER DES SOLUTIONS INFORMATIQUES</t>
  </si>
  <si>
    <t>UE65-METTRE EN ŒUVRE UN PROJET INFORMATIQUE</t>
  </si>
  <si>
    <t>UE63-COMMUNIQUER SCIENTIFIQUEMENT ET CONSTRUIRE SON PROJET PROFESSIONNEL</t>
  </si>
  <si>
    <t>ST-MFA-L1-IN-SEM1</t>
  </si>
  <si>
    <t>ST-MFA-L1-IN-SEM2</t>
  </si>
  <si>
    <t>ST-MFA-L2-IN-SEM3</t>
  </si>
  <si>
    <t>ST-MFA-L2-IN-SEM4</t>
  </si>
  <si>
    <t>ST-MFA-L3-IN-SEM5</t>
  </si>
  <si>
    <t>ST-MFA-L3-IN-SEM6</t>
  </si>
  <si>
    <t>ST-MFA-L1-IN-S1-IN101</t>
  </si>
  <si>
    <t>ST-MFA-L1-IN-S1-IN103</t>
  </si>
  <si>
    <t>ST-MFA-L1-IN-S1-IN102</t>
  </si>
  <si>
    <t>ST-MFA-L1-IN-S2-IN202</t>
  </si>
  <si>
    <t>ST-MFA-L1-IN-S2-IN205</t>
  </si>
  <si>
    <t>ST-MFA-L1-IN-S2-IN203</t>
  </si>
  <si>
    <t>ST-MFA-L1-IN-S2-IN204</t>
  </si>
  <si>
    <t>ST-MFA-L2-IN-S3-IN301</t>
  </si>
  <si>
    <t>ST-MFA-L2-IN-S3-IN302</t>
  </si>
  <si>
    <t>ST-MFA-L2-IN-S3-IN304</t>
  </si>
  <si>
    <t>ST-MFA-L2-IN-S3-IN305</t>
  </si>
  <si>
    <t>ST-MFA-L2-IN-S3-IN303</t>
  </si>
  <si>
    <t>ST-MFA-L2-IN-S4-IN401</t>
  </si>
  <si>
    <t>ST-MFA-L2-IN-S4-IN402</t>
  </si>
  <si>
    <t>ST-MFA-L2-IN-S4-IN404</t>
  </si>
  <si>
    <t>ST-MFA-L2-IN-S4-IN405</t>
  </si>
  <si>
    <t>ST-MFA-L2-IN-S4-IN403</t>
  </si>
  <si>
    <t>ST-MFA-L3-IN-S5-IN501</t>
  </si>
  <si>
    <t>ST-MFA-L3-IN-S5-IN502</t>
  </si>
  <si>
    <t>ST-MFA-L3-IN-S5-IN504</t>
  </si>
  <si>
    <t>ST-MFA-L3-IN-S5-IN505</t>
  </si>
  <si>
    <t>ST-MFA-L3-IN-S5-IN503</t>
  </si>
  <si>
    <t>ST-MFA-L3-IN-S6-IN601</t>
  </si>
  <si>
    <t>ST-MFA-L3-IN-S6-IN602</t>
  </si>
  <si>
    <t>ST-MFA-L3-IN-S6-IN605</t>
  </si>
  <si>
    <t>ST-MFA-L3-IN-S6-IN603</t>
  </si>
  <si>
    <t>UE11-MANIPULER LES CONCEPTS FONDAMENTAUX DES MATHEMATIQUES</t>
  </si>
  <si>
    <t>UE12-UTILISER DES OUTILS NUMERIQUES POUR LA RESOLUTION DE PROBLEMES MATHEMATIQUES</t>
  </si>
  <si>
    <t>UE13-AGIR EN RESPONSABILITE AU SEIN D'UNE ORGANISATION PROFESSIONNELLE</t>
  </si>
  <si>
    <t>UE21-MANIPULER LES CONCEPTS FONDAMENTAUX DES MATHEMATIQUES</t>
  </si>
  <si>
    <t>UE22-UTILISER DES OUTILS NUMERIQUES POUR LA RESOLUTION DE PROBLEMES MATHEMATIQUES</t>
  </si>
  <si>
    <t>UE31-MANIPULER LES CONCEPTS FONDAMENTAUX DES MATHEMATIQUES</t>
  </si>
  <si>
    <t>UE32-UTILISER DES OUTILS NUMERIQUES POUR LA RESOLUTION DE PROBLEMES MATHEMATIQUES</t>
  </si>
  <si>
    <t>UE41-MANIPULER LES CONCEPTS FONDAMENTAUX DES MATHEMATIQUES</t>
  </si>
  <si>
    <t>UE42-UTILISER DES OUTILS NUMERIQUES POUR LA RESOLUTION DE PROBLEMES MATHEMATIQUES</t>
  </si>
  <si>
    <t>UE51-MANIPULER LES CONCEPTS FONDAMENTAUX DES MATHEMATIQUES</t>
  </si>
  <si>
    <t>UE52-SE POSITIONNER VIS-À-VIS D'UN CHAMP PROFESSIONNEL</t>
  </si>
  <si>
    <t>UE61-MANIPULER LES CONCEPTS FONDAMENTAUX DES MATHEMATIQUES</t>
  </si>
  <si>
    <t>UE62-UTILISER DES OUTILS NUMERIQUES POUR LA RESOLUTION DE PROBLEMES MATHEMATIQUES</t>
  </si>
  <si>
    <t>UE65-SE POSITIONNER VIS-À-VIS D'UN CHAMP PROFESSIONNEL</t>
  </si>
  <si>
    <t>UE11-EXPLOITER DES DONNEES A DES FINS D'ANALYSE</t>
  </si>
  <si>
    <t>UE21-EXPLOITER DES DONNEES A DES FINS D'ANALYSE</t>
  </si>
  <si>
    <t>UE31-EXPLOITER DES DONNEES A DES FINS D'ANALYSE</t>
  </si>
  <si>
    <t>UE41-EXPLOITER DES DONNEES A DES FINS D'ANALYSE</t>
  </si>
  <si>
    <t>UE61-EXPLOITER DES DONNEES A DES FINS D'ANALYSE</t>
  </si>
  <si>
    <t>UE12-RESOUDRE UN PROBLEME EN SCIENCES PHYSIQUE, DEVELOPPER DES MODELES</t>
  </si>
  <si>
    <t>UE22-RESOUDRE UN PROBLEME EN SCIENCES PHYSIQUE, DEVELOPPER DES MODELES</t>
  </si>
  <si>
    <t>UE32-RESOUDRE UN PROBLEME EN SCIENCES PHYSIQUE, DEVELOPPER DES MODELES</t>
  </si>
  <si>
    <t>UE42-RESOUDRE UN PROBLEME EN SCIENCES PHYSIQUE, DEVELOPPER DES MODELES</t>
  </si>
  <si>
    <t>UE52-RESOUDRE UN PROBLEME EN SCIENCES PHYSIQUE, DEVELOPPER DES MODELES</t>
  </si>
  <si>
    <t>UE62-RESOUDRE UN PROBLEME EN SCIENCES PHYSIQUE, DEVELOPPER DES MODELES</t>
  </si>
  <si>
    <t>UE33-UTILISER LES OUTILS NUMERIQUES DE REFERENCE</t>
  </si>
  <si>
    <t>UE53-UTILISER LES OUTILS NUMERIQUES DE REFERENCE</t>
  </si>
  <si>
    <t>UE14-SE POSITIONNER VIS-À-VIS D'UN CHAMP PROFESSIONNEL</t>
  </si>
  <si>
    <t>UE13-UTILISER LES OUTILS NUMERIQUES DE REFERENCE</t>
  </si>
  <si>
    <t>UE24-SE POSITIONNER VIS-À-VIS D'UN CHAMP PROFESSIONNEL</t>
  </si>
  <si>
    <t>UE34-SE POSITIONNER VIS-À-VIS D'UN CHAMP PROFESSIONNEL</t>
  </si>
  <si>
    <t>UE44-SE POSITIONNER VIS-À-VIS D'UN CHAMP PROFESSIONNEL</t>
  </si>
  <si>
    <t>UE54-SE POSITIONNER VIS-À-VIS D'UN CHAMP PROFESSIONNEL</t>
  </si>
  <si>
    <t>UE25-S'EXPRIMER ET COMMUNIQUER A L'ORAL, A L'ECRIT, ET DANS AU MOINS UNE LANGUE ETRANGERE</t>
  </si>
  <si>
    <t>UE35-S'EXPRIMER ET COMMUNIQUER A L'ORAL, A L'ECRIT, ET DANS AU MOINS UNE LANGUE ETRANGERE</t>
  </si>
  <si>
    <t>UE65-S'EXPRIMER ET COMMUNIQUER A L'ORAL, A L'ECRIT, ET DANS AU MOINS UNE LANGUE ETRANGERE</t>
  </si>
  <si>
    <t>UE55-S'EXPRIMER ET COMMUNIQUER A L'ORAL, A L'ECRIT, ET DANS AU MOINS UNE LANGUE ETRANGERE</t>
  </si>
  <si>
    <t>UE45-S'EXPRIMER ET COMMUNIQUER A L'ORAL, A L'ECRIT, ET DANS AU MOINS UNE LANGUE ETRANGERE</t>
  </si>
  <si>
    <t>UE26-MENER DES EXPERIMENTATIONS DANS LE DOMAINE DE LA PHYSIQUE EFFECTUER DES MESURES ET INTERPRETER LES RESULTATS</t>
  </si>
  <si>
    <t>UE27-AGIR EN RESPONSABILITE AU SEIN D'UNE ORGANISATION PROFESSIONNELLE</t>
  </si>
  <si>
    <t>UE47-AGIR EN RESPONSABILITE AU SEIN D'UNE ORGANISATION PROFESSIONNELLE</t>
  </si>
  <si>
    <t>UE67-AGIR EN RESPONSABILITE AU SEIN D'UNE ORGANISATION PROFESSIONNELLE</t>
  </si>
  <si>
    <t>UE51-EXPLOITER DES DONNEES A DES FINS D'ANALYSE</t>
  </si>
  <si>
    <t>UE12-SE POSITIONNER VIS-À-VIS D'UN CHAMP PROFESSIONNEL</t>
  </si>
  <si>
    <t>UE62-SE POSITIONNER VIS-À-VIS D'UN CHAMP PROFESSIONNEL</t>
  </si>
  <si>
    <t>UE42-SE POSITIONNER VIS-À-VIS D'UN CHAMP PROFESSIONNEL</t>
  </si>
  <si>
    <t>UE32-SE POSITIONNER VIS-À-VIS D'UN CHAMP PROFESSIONNEL</t>
  </si>
  <si>
    <t>UE22-SE POSITIONNER VIS-À-VIS D'UN CHAMP PROFESSIONNEL</t>
  </si>
  <si>
    <t>UE63-AGIR EN RESPONSABILITE AU SEIN D'UNE ORGANISATION PROFESSIONNELLE</t>
  </si>
  <si>
    <t>UE53-AGIR EN RESPONSABILITE AU SEIN D'UNE ORGANISATION PROFESSIONNELLE</t>
  </si>
  <si>
    <t>UE43-AGIR EN RESPONSABILITE AU SEIN D'UNE ORGANISATION PROFESSIONNELLE</t>
  </si>
  <si>
    <t>UE23-AGIR EN RESPONSABILITE AU SEIN D'UNE ORGANISATION PROFESSIONNELLE</t>
  </si>
  <si>
    <t>UE14-MAITRISER LES CONCEPTS FONDAMENTAUX</t>
  </si>
  <si>
    <t>UE24-MAITRISER LES CONCEPTS FONDAMENTAUX</t>
  </si>
  <si>
    <t>UE44-MAITRISER LES CONCEPTS FONDAMENTAUX</t>
  </si>
  <si>
    <t>UE54-MAITRISER LES CONCEPTS FONDAMENTAUX</t>
  </si>
  <si>
    <t>UE25-UTILISER LES OUTILS NUMERIQUES DE REFERENCE</t>
  </si>
  <si>
    <t>UE35-UTILISER LES OUTILS NUMERIQUES DE REFERENCE</t>
  </si>
  <si>
    <t>UE55-UTILISER LES OUTILS NUMERIQUES DE REFERENCE</t>
  </si>
  <si>
    <t>UE26-S'EXPRIMER ET COMMUNIQUER A L'ORAL, A L'ECRIT, ET DANS AU MOINS UNE LANGUE ETRANGERE</t>
  </si>
  <si>
    <t>UE36-S'EXPRIMER ET COMMUNIQUER A L'ORAL, A L'ECRIT, ET DANS AU MOINS UNE LANGUE ETRANGERE</t>
  </si>
  <si>
    <t>UE46-S'EXPRIMER ET COMMUNIQUER A L'ORAL, A L'ECRIT, ET DANS AU MOINS UNE LANGUE ETRANGERE</t>
  </si>
  <si>
    <t>UE56-S'EXPRIMER ET COMMUNIQUER A L'ORAL, A L'ECRIT, ET DANS AU MOINS UNE LANGUE ETRANGERE</t>
  </si>
  <si>
    <t>UE66-S'EXPRIMER ET COMMUNIQUER A L'ORAL, A L'ECRIT, ET DANS AU MOINS UNE LANGUE ETRANGERE</t>
  </si>
  <si>
    <t>UE37-OBSERVER LES OBJETS GEOLOGIQUES</t>
  </si>
  <si>
    <t>UE47-OBSERVER LES OBJETS GEOLOGIQUES</t>
  </si>
  <si>
    <t>UE38-INTERPRETER LES OBJETS GEOLOGIQUES</t>
  </si>
  <si>
    <t>UE48-INTERPRETER LES OBJETS GEOLOGIQUES</t>
  </si>
  <si>
    <t>Techniques de l'ingénieur 4 : robotique 1</t>
  </si>
  <si>
    <t>Techniques de l'ingénieur 6 : ENR</t>
  </si>
  <si>
    <t>Techniques de l'ingénieur 6 : ISN</t>
  </si>
  <si>
    <t>ST - DU ST1</t>
  </si>
  <si>
    <t>UE14-CONTRIBUER AUX ETUDES DE PROJETS DE CONSTRUCTION OU DE CONCEPTION PRODUIT OU D'INDUSTRIALISATION</t>
  </si>
  <si>
    <t>UE24-CONTRIBUER AUX ETUDES DE PROJETS DE CONSTRUCTION OU DE CONCEPTION PRODUIT OU D'INDUSTRIALISATION</t>
  </si>
  <si>
    <t>UE34-CONTRIBUER AUX ETUDES DE PROJETS DE CONSTRUCTION OU DE CONCEPTION PRODUIT OU D'INDUSTRIALISATION</t>
  </si>
  <si>
    <t>UE44-CONTRIBUER AUX ETUDES DE PROJETS DE CONSTRUCTION OU DE CONCEPTION PRODUIT OU D'INDUSTRIALISATION</t>
  </si>
  <si>
    <t>UE26-EXPLOITER ET MAINTENIR EN CONDITION OPERATIONNELLE DES OUVRAGES PRODUITS TECHNOLOGIQUES OU DES INSTALLATIONS INDUSTRIELLES</t>
  </si>
  <si>
    <t>UE46-EXPLOITER ET MAINTENIR EN CONDITION OPERATIONNELLE DES OUVRAGES PRODUITS TECHNOLOGIQUES OU DES INSTALLATIONS INDUSTRIELLES</t>
  </si>
  <si>
    <t>UE37-CONDUIRE ORGANISER ET REALISER LES INTERVENTIONS TECHNIQUES DE CONSTRUCTION D'OUVRAGES OU D'INTEGRATION DE SYSTEMES</t>
  </si>
  <si>
    <t>UE57-CONDUIRE ORGANISER ET REALISER LES INTERVENTIONS TECHNIQUES DE CONSTRUCTION D'OUVRAGES OU D'INTEGRATION DE SYSTEMES</t>
  </si>
  <si>
    <t>UE67-CONDUIRE ORGANISER ET REALISER LES INTERVENTIONS TECHNIQUES DE CONSTRUCTION D'OUVRAGES OU D'INTEGRATION DE SYSTEMES</t>
  </si>
  <si>
    <t>UE66-EXPLOITER ET MAINTENIR EN CONDITION OPERATIONNELLE DES OUVRAGES PRODUITS TECHNOLOGIQUES OU DES INSTALLATIONS INDUSTRIELLES</t>
  </si>
  <si>
    <t>UE38-UTILISER LES OUTILS NUMERIQUES DE REFERENCE</t>
  </si>
  <si>
    <t>UE58-UTILISER LES OUTILS NUMERIQUES DE REFERENCE</t>
  </si>
  <si>
    <t>UE68-UTILISER LES OUTILS NUMERIQUES DE REFERENCE</t>
  </si>
  <si>
    <t>UE54-CONTRIBUER AUX ETUDES DE PROJETS DE CONSTRUCTION OU DE CONCEPTION PRODUIT OU D'INDUSTRIALISATION</t>
  </si>
  <si>
    <t>UE64-1-CONTRIBUER AUX ETUDES DE PROJETS DE CONSTRUCTION OU DE CONCEPTION PRODUIT OU D'INDUSTRIALISATION</t>
  </si>
  <si>
    <t>UE64-2-CONTRIBUER AUX ETUDES DE PROJETS DE CONSTRUCTION OU DE CONCEPTION PRODUIT OU D'INDUSTRIALISATION</t>
  </si>
  <si>
    <t>UE22 - MENER UNE STRATEGIE D'INVESTIGATION - NIVEAU 1-2</t>
  </si>
  <si>
    <t>UE23 - MENER UNE STRATEGIE D'INVESTIGATION NIVEAU 2-3</t>
  </si>
  <si>
    <t>UE24 - MENER UNE STRATEGIE D'INVESTIGATION NIVEAU 2-4</t>
  </si>
  <si>
    <t>UE12 - DECRIRE  UNE PROBLEMATIQUE SCIENTIFIQUE NIVEAU 1-2</t>
  </si>
  <si>
    <t>UE13 - DECRIRE UNE PROBLEMATIQUE SCIENTIFIQUE NIVEAU 2-3</t>
  </si>
  <si>
    <t>UE14 - DECRIRE UNE PROBLEMATIQUE SCIENTIFIQUE - NIVEAU 2-4</t>
  </si>
  <si>
    <t>UE16 - DECRIRE UNE PROBLEMATIQUE SCIENTIFIQUE NIVEAU 3-6</t>
  </si>
  <si>
    <t>UE26 - MENER UNE STRATEGIE D'INVESTIGATION - NIVEAU 3-6</t>
  </si>
  <si>
    <t>UE15 - DECRIRE UNE PROBLEMATIQUE SCIENTIFIQUE - NIVEAU 3-5</t>
  </si>
  <si>
    <t>UE25 - MENER UNE STRATEGIE D'INVESTIGATION NIVEAU 3-5</t>
  </si>
  <si>
    <t>UE35 - COMMUNIQUER SCIENTIFIQUEMENT NIVEAU 3-5</t>
  </si>
  <si>
    <t>UE45 - SE PROJETER PROFESSIONNELLEMENT - NIVEAU 3-5 - AGIR AVEC RESPONSABILITE</t>
  </si>
  <si>
    <t>UE36 - COMMUNIQUER SCIENTIFIQUEMENT NIVEAU 3-6</t>
  </si>
  <si>
    <t>UE46 - SE PROJETER PROFESSIONNELLEMENT - NIVEAU 3-6 - AGIR AVEC RESPONSABILITE</t>
  </si>
  <si>
    <t>UE44 - SE PROJETER PROFESSIONNELLEMENT - NIVEAU 2-4 - AGIR AVEC RESPONSABILITE</t>
  </si>
  <si>
    <t>UE34 - COMMUNIQUER SCIENTIFIQUEMENT NIVEAU 2-4</t>
  </si>
  <si>
    <t>UE43 - SE PROJETER PROFESSIONNELLEMENT - NIVEAU 2-3 - AGIR AVEC RESPONSABILITE</t>
  </si>
  <si>
    <t>UE33 - COMMUNIQUER SCIENTIFIQUEMENT NIVEAU 2-3</t>
  </si>
  <si>
    <t>L2 SV - BG-BMCO-BOPE-LAS A</t>
  </si>
  <si>
    <t>SAE</t>
  </si>
  <si>
    <t>45mn</t>
  </si>
  <si>
    <t>1h30</t>
  </si>
  <si>
    <t>2h</t>
  </si>
  <si>
    <t>1h</t>
  </si>
  <si>
    <t>Méthodes expérimentales en protéomique (BMCO)</t>
  </si>
  <si>
    <t>Classification, organisation et évolution des deutérostomiens</t>
  </si>
  <si>
    <t>Classification, organisation et évolution des protostomiens</t>
  </si>
  <si>
    <t>Classification, organisation et évolution des métazoaires : travaux pratiques</t>
  </si>
  <si>
    <t>(rapport)</t>
  </si>
  <si>
    <t>UE68-INTERPRETER DES OBJETS GEOLOGIQUES</t>
  </si>
  <si>
    <t>UE21 - MENER UNE STRATEGIE D'INVESTIGATION - NIVEAU 1-1</t>
  </si>
  <si>
    <t>UE11- DECRIRE UNE PROBLEMATIQUE SCIENTIFIQUE - NIVEAU 1-1</t>
  </si>
  <si>
    <t>UE23-24-COMMUNIQUER SCIENTIFIQUEMENT ET AGIR EN RESPONSABILITE AU SEIN D'UNE ORGANISATON PROFESSIONNELLE</t>
  </si>
  <si>
    <t>UE33-34-COMMUNIQUER SCIENTIFIQUEMENT ET AGIR EN RESPONSABILITE AU SEIN D'UNE ORGANISATON PROFESSIONNELLE</t>
  </si>
  <si>
    <t>UE43-44-COMMUNIQUER SCIENTIFIQUEMENT ET AGIR EN RESPONSABILITE AU SEIN D'UNE ORGANISATON PROFESSIONNELLE</t>
  </si>
  <si>
    <t>UE53-54-COMMUNIQUER SCIENTIFIQUEMENT ET AGIR EN RESPONSABILITE AU SEIN D'UNE ORGANISATON PROFESSIONNELLE</t>
  </si>
  <si>
    <t>UE63-64-COMMUNIQUER SCIENTIFIQUEMENT ET AGIR EN RESPONSABILITE AU SEIN D'UNE ORGANISATON PROFESSIONNELLE</t>
  </si>
  <si>
    <t>UE55-SE POSITIONNER VIS-À-VIS D'UN CHAMP PROFESSIONNEL</t>
  </si>
  <si>
    <t>UE11 - UTILISER LES OUTILS NUMERIQUES DE REFERENCE</t>
  </si>
  <si>
    <t>UE12-EXPLOITER DES DONNEES A DES FINS D'ANALYSE</t>
  </si>
  <si>
    <t>UE13 - SE POSITIONNER VIS-À-VIS D'UN CHAMPS PROFESSIONNEL</t>
  </si>
  <si>
    <t>UE14 -AGIR EN RESPONSABILITE AU SEIN D'UNE ORGANISATION PROFESSIONNELLE</t>
  </si>
  <si>
    <t>UE15-RESOUDRE DES PROBLEMES EN MOBILISANT LES CONCEPTS DE LA CHIMIE</t>
  </si>
  <si>
    <t>UE22-EXPLOITER DES DONNEES A DES FINS D'ANALYSE</t>
  </si>
  <si>
    <t>UE27 - S'EXPRIMER A L'ORAL, A L'ECRIT ET DANS UNE LANGUE ETANGERE</t>
  </si>
  <si>
    <t>UE24 -AGIR EN RESPONSABILITE AU SEIN D'UNE ORGANISATION PROFESSIONNELLE</t>
  </si>
  <si>
    <t>UE28 - EFFECTUER DES EXPERIENCES ET MANIPULER DES PRODUITS CHIMIQUES</t>
  </si>
  <si>
    <t>UE25-RESOUDRE DES PROBLEMES EN MOBILISANT LES CONCEPTS DE LA CHIMIE</t>
  </si>
  <si>
    <t>UE26 - COLLECTER ET UTILISER DES DONNEES DANS LE DOMAINE DE LA CHIMIE</t>
  </si>
  <si>
    <t>ST-MFA-L2-CH-S3-EC-CH3080</t>
  </si>
  <si>
    <t>ST-MFA-L2-CH-S3-EC-CH3081</t>
  </si>
  <si>
    <t>UE31 - UTILISER LES OUTILS NUMERIQUES DE REFERENCE</t>
  </si>
  <si>
    <t>UE37 - S'EXPRIMER A L'ORAL, A L'ECRIT ET DANS UNE LANGUE ETANGERE</t>
  </si>
  <si>
    <t>UE38 - EFFECTUER DES EXPERIENCES ET MANIPULER DES PRODUITS CHIMIQUES</t>
  </si>
  <si>
    <t>UE33 - SE POSITIONNER VIS-À-VIS D'UN CHAMPS PROFESSIONNEL</t>
  </si>
  <si>
    <t>ST-MFA-L2-SCIENC-S4-ECY-MU4003</t>
  </si>
  <si>
    <t>UE41 - UTILISER LES OUTILS NUMERIQUES DE REFERENCE</t>
  </si>
  <si>
    <t>UE47 - S'EXPRIMER A L'ORAL, A L'ECRIT ET DANS UNE LANGUE ETANGERE</t>
  </si>
  <si>
    <t>UE43 - SE POSITIONNER VIS-À-VIS D'UN CHAMPS PROFESSIONNEL</t>
  </si>
  <si>
    <t>UE44 -AGIR EN RESPONSABILITE AU SEIN D'UNE ORGANISATION PROFESSIONNELLE</t>
  </si>
  <si>
    <t>UE45-RESOUDRE DES PROBLEMES EN MOBILISANT LES CONCEPTS DE LA CHIMIE</t>
  </si>
  <si>
    <t>UE48 - EFFECTUER DES EXPERIENCES ET MANIPULER DES PRODUITS CHIMIQUES</t>
  </si>
  <si>
    <t>UE51 - UTILISER LES OUTILS NUMERIQUES DE REFERENCE</t>
  </si>
  <si>
    <t>UE55-RESOUDRE DES PROBLEMES EN MOBILISANT LES CONCEPTS DE LA CHIMIE</t>
  </si>
  <si>
    <t>ST-MFA-L3-CH-S5-EC-CH5080</t>
  </si>
  <si>
    <t>ST-MFA-L3-CH-S5-EC-CH5081</t>
  </si>
  <si>
    <t>ST-MFA-L3-CH-S6-EC-CH6080</t>
  </si>
  <si>
    <t>ST-MFA-L3-CH-S6-EC-CH6081</t>
  </si>
  <si>
    <t>TP Chimie analytique 2</t>
  </si>
  <si>
    <t>UE58 - EFFECTUER DES EXPERIENCES ET MANIPULER DES PRODUITS CHIMIQUES</t>
  </si>
  <si>
    <t>UE53 - SE POSITIONNER VIS-À-VIS D'UN CHAMPS PROFESSIONNEL</t>
  </si>
  <si>
    <t>UE57 - S'EXPRIMER A L'ORAL, A L'ECRIT ET DANS UNE LANGUE ETANGERE</t>
  </si>
  <si>
    <t>ST-MFA-L3-CH-S5-EC-CH5031</t>
  </si>
  <si>
    <t>ST-MFA-L3-CH-S6-UE-603-606 CH6030 ou UE-CH6060 = 1/2</t>
  </si>
  <si>
    <t>ST-MFA-L3-CH-S6-EC-EC-CH6020</t>
  </si>
  <si>
    <t>UE62-EXPLOITER DES DONNEES A DES FINS D'ANALYSE</t>
  </si>
  <si>
    <t>UE63 - SE POSITIONNER VIS-À-VIS D'UN CHAMPS PROFESSIONNEL</t>
  </si>
  <si>
    <t>UE66 - COLLECTER ET UTILISER DES DONNEES DANS LE DOMAINE DE LA CHIMIE</t>
  </si>
  <si>
    <t>UE64 -AGIR EN RESPONSABILITE AU SEIN D'UNE ORGANISATION PROFESSIONNELLE</t>
  </si>
  <si>
    <t>ST-MFA-L3-CH-S6-EC-CH6053</t>
  </si>
  <si>
    <t>UE65 - RESOUDRE DES PROBLEMES EN MOBILISANT LES CONCEPTS DE LA CHIMIE</t>
  </si>
  <si>
    <t>UE67 - S'EXPRIMER A L'ORAL, A L'ECRIT ET DANS UNE LANGUE ETANGERE</t>
  </si>
  <si>
    <t>UE68 - EFFECTUER DES EXPERIENCES ET MANIPULER DES PRODUITS CHIMIQUES</t>
  </si>
  <si>
    <t>UE56 - COLLECTER ET UTILISER DES DONNEES DANS LE DOMAINE DE LA CHIMIE</t>
  </si>
  <si>
    <t>ST-MFA-L3-CH-S5-UE-CH500 EC AU CHOIX CH5031 OU CH5061</t>
  </si>
  <si>
    <t>ST-MFA-L2-PH-S4-PH401-LC</t>
  </si>
  <si>
    <t>ST-MFA-L3-PH-S5-PH502-LC</t>
  </si>
  <si>
    <t>ST-MFA-L3-PH-S6-PH601-LC</t>
  </si>
  <si>
    <t>ST-MFA-L3-PH-S6-PH602-LC</t>
  </si>
  <si>
    <t>ST-MFA-L1-PH-SEM1</t>
  </si>
  <si>
    <t>ST-MFA-L1-PH-S1-PH101</t>
  </si>
  <si>
    <t>ST-MFA-L1-PH-S1-PH102</t>
  </si>
  <si>
    <t>ST-MFA-L1-PH-S1-EC-PH1020</t>
  </si>
  <si>
    <t>ST-MFA-L1-PH-S1-PH103</t>
  </si>
  <si>
    <t>ST-MFA-L1-PH-S1-EC-PH1030</t>
  </si>
  <si>
    <t>ST-MFA-L1-PH-S1-PH104</t>
  </si>
  <si>
    <t>ST-MFA-L1-PH-SEM2</t>
  </si>
  <si>
    <t>ST-MFA-L1-PH-S2-PH201</t>
  </si>
  <si>
    <t>ST-MFA-L1-PH-S2-ECY-PH2011</t>
  </si>
  <si>
    <t>ST-MFA-L1-PH-S2-EC-PH2012</t>
  </si>
  <si>
    <t>ST-MFA-L1-ST-S2-ECY-ST2051</t>
  </si>
  <si>
    <t>ST-MFA-L1-PH-S2-PH202</t>
  </si>
  <si>
    <t>ST-MFA-L1-PH-S2-EC-PH2020</t>
  </si>
  <si>
    <t>ST-MFA-L1-ST-S2-EC-PH2021</t>
  </si>
  <si>
    <t>ST-MFA-L1-PH-S2-PH204</t>
  </si>
  <si>
    <t>ST-MFA-L1-PH-S2-EC-PH2040</t>
  </si>
  <si>
    <t>ST-MFA-L1-PH-S2-PH205</t>
  </si>
  <si>
    <t>ST-MFA-L1-PH-S2-PH206</t>
  </si>
  <si>
    <t>ST-MFA-L1-PH-S2-EC-PH2060</t>
  </si>
  <si>
    <t>ST-MFA-L1-PH-S2-PH207</t>
  </si>
  <si>
    <t>ST-MFA-L2-PH-SEM3</t>
  </si>
  <si>
    <t>ST-MFA-L2-PH-S3-PH301</t>
  </si>
  <si>
    <t>ST-MFA-L2-PH-S3-ECY-PH3010</t>
  </si>
  <si>
    <t>ST-MFA-L2-PH-S3-ECY-PH3011</t>
  </si>
  <si>
    <t>ST-MFA-L2-PH-S3-PH302</t>
  </si>
  <si>
    <t>ST-MFA-L2-PH-S3-ECY-PH3020</t>
  </si>
  <si>
    <t>ST-MFA-L2-PH-S3-ECY-PH3021</t>
  </si>
  <si>
    <t>ST-MFA-L2-PH-S3-PH303</t>
  </si>
  <si>
    <t>ST-MFA-L2-PH-S3-EC-PH3030</t>
  </si>
  <si>
    <t>ST-MFA-L2-PH-S3-PH304</t>
  </si>
  <si>
    <t>ST-MFA-L2-PH-S3-PH305</t>
  </si>
  <si>
    <t>ST-MFA-L2-PH-SEM4</t>
  </si>
  <si>
    <t>ST-MFA-L2-PH-S4-PH401</t>
  </si>
  <si>
    <t>ST-MFA-L2-PH-S4-EC-PH4010</t>
  </si>
  <si>
    <t>ST-MFA-L2-PH-S4-PE-UE-PH401</t>
  </si>
  <si>
    <t>ST-MFA-L2-PH-S4-ECY-PH4011</t>
  </si>
  <si>
    <t>ST-MFA-L2-PH-S4-ECY-PH4012</t>
  </si>
  <si>
    <t>ST-MFA-L2-PH-S4-EC-PH4013</t>
  </si>
  <si>
    <t>ST-MFA-L2-PH-S4-PF-UE-PH401</t>
  </si>
  <si>
    <t>ST-MFA-L2-PH-S4-EC-PH4014</t>
  </si>
  <si>
    <t>ST-MFA-L2-PH-S4-EC-PH4015</t>
  </si>
  <si>
    <t>ST-MFA-L2-PH-S4-EC-PH4016</t>
  </si>
  <si>
    <t>ST-MFA-L2-PH-S4-PH402</t>
  </si>
  <si>
    <t>ST-MFA-L2-PH-S4-EC-PH4020</t>
  </si>
  <si>
    <t>ST-MFA-L2-PH-S4-EC-PH4021</t>
  </si>
  <si>
    <t>ST-MFA-L2-PH-S4-EC-PH4022</t>
  </si>
  <si>
    <t>ST-MFA-L2-PH-S4-EC-PH4023</t>
  </si>
  <si>
    <t>ST-MFA-L2-PH-S4-PH404</t>
  </si>
  <si>
    <t>ST-MFA-L2-PH-S4-PH405</t>
  </si>
  <si>
    <t>ST-MFA-L2-PH-S4-PH407</t>
  </si>
  <si>
    <t>ST-MFA-L3-PH-SEM5</t>
  </si>
  <si>
    <t>ST-MFA-L3-PH-S5-PH502</t>
  </si>
  <si>
    <t>ST-MFA-L3-PH-S5-EC-PH5020</t>
  </si>
  <si>
    <t>ST-MFA-L3-PH-S5-EC-PH5021</t>
  </si>
  <si>
    <t>ST-MFA-L3-PH-S5-EC-PH5022</t>
  </si>
  <si>
    <t>ST-MFA-L3-PH-S5-EC-PH5023</t>
  </si>
  <si>
    <t>ST-MFA-L3-PH-S5-PH503</t>
  </si>
  <si>
    <t>ST-MFA-L3-PH-S5-EC-PH5030</t>
  </si>
  <si>
    <t>ST-MFA-L3-PH-S5-PH504</t>
  </si>
  <si>
    <t>ST-MFA-L3-PH-S5-PH505</t>
  </si>
  <si>
    <t>ST-MFA-L3-CH-S5-S3CH5042</t>
  </si>
  <si>
    <t>ST-MFA-L3-PH-SEM6</t>
  </si>
  <si>
    <t>ST-MFA-L3-PH-S6-PH601</t>
  </si>
  <si>
    <t>ST-MFA-L3-PH-S6-PE-UE-PH601</t>
  </si>
  <si>
    <t>ST-MFA-L3-PH-S6-EC-PH6010</t>
  </si>
  <si>
    <t>ST-MFA-L3-PH-S6-EC-PH6011</t>
  </si>
  <si>
    <t>ST-MFA-L3-PH-S6-ECY-PH6012</t>
  </si>
  <si>
    <t>ST-MFA-L3-PH-S6-PF-UE-PH601</t>
  </si>
  <si>
    <t>ST-MFA-L3-PH-S6-EC-PH6013</t>
  </si>
  <si>
    <t>ST-MFA-L3-PH-S6-EC-PH6014</t>
  </si>
  <si>
    <t>ST-MFA-L3-PH-S6-EC-PH6015</t>
  </si>
  <si>
    <t>ST-MFA-L3-PH-S6-PH602</t>
  </si>
  <si>
    <t>ST-MFA-L3-PH-S6-EC-PH6020</t>
  </si>
  <si>
    <t>ST-MFA-L3-PH-S6-EC-PH6021</t>
  </si>
  <si>
    <t>ST-MFA-L3-PH-S6-EC-PH6022</t>
  </si>
  <si>
    <t>ST-MFA-L3-PH-S6-EC-PH6023</t>
  </si>
  <si>
    <t>ST-MFA-L3-PH-S6-PH605</t>
  </si>
  <si>
    <t>ST-MFA-L3-PH-S6-PH607</t>
  </si>
  <si>
    <t>ST-MFA-L3-PH-S6-EC-PH6070</t>
  </si>
  <si>
    <t>ST-MFA-L1-MA-S1-ECY-MA1010</t>
  </si>
  <si>
    <t>ST-MFA-L1-MA-S1-ECY-MA1011</t>
  </si>
  <si>
    <t>ST-MFA-L1-IN-S1-ECY-IN1021</t>
  </si>
  <si>
    <t>ST-MFA-L1-IN-S1-EC-IN1022</t>
  </si>
  <si>
    <t>ST-MFA-L1-IN-S1-EC-IN1023</t>
  </si>
  <si>
    <t>ST-MFA-L1-IN-S1-EC-IN1024</t>
  </si>
  <si>
    <t>ST-MFA-L1-IN-S2-EC-IN2020</t>
  </si>
  <si>
    <t>ST-MFA-L1-IN-S2-EC-IN2021</t>
  </si>
  <si>
    <t>ST-MFA-L1-IN-S2-EC-IN2030</t>
  </si>
  <si>
    <t>ST-MFA-L1-IN-S2-EC-IN2040</t>
  </si>
  <si>
    <t>ST-MFA-L1-IN-S2-EC-IN2041</t>
  </si>
  <si>
    <t>ST-MFA-L1-IN-S2-EC-IN2042</t>
  </si>
  <si>
    <t>ST-MFA-L1-IN-S2-EC-IN2050</t>
  </si>
  <si>
    <t>ST-MFA-L2-IN-S3-EC-IN3010</t>
  </si>
  <si>
    <t>ST-MFA-L2-MA-S3-ECY-MA3021</t>
  </si>
  <si>
    <t>ST-MFA-L2-IN-S3-EC-IN3011</t>
  </si>
  <si>
    <t>ST-MFA-L2-IN-S3-EC-IN3020</t>
  </si>
  <si>
    <t>ST-MFA-L2-IN-S3-EC-IN3040</t>
  </si>
  <si>
    <t>ST-MFA-L2-IN-S3-EC-IN3050</t>
  </si>
  <si>
    <t>ST-MFA-L2-IN-S3-EC-IN3051</t>
  </si>
  <si>
    <t>ST-MFA-L2-IN-S4-ECY-IN4010</t>
  </si>
  <si>
    <t>ST-MFA-L2-IN-S4-EC-IN4020</t>
  </si>
  <si>
    <t>ST-MFA-L2-IN-S4-EC-IN4021</t>
  </si>
  <si>
    <t>ST-MFA-L2-IN-S4-EC-IN4040</t>
  </si>
  <si>
    <t>ST-MFA-L2-IN-S4-EC-IN4041</t>
  </si>
  <si>
    <t>ST-MFA-L2-IN-S4-EC-IN4050</t>
  </si>
  <si>
    <t>ST-MFA-L2-IN-S4-EC-IN4051</t>
  </si>
  <si>
    <t>ST-MFA-L3-IN-S5-EC-IN5010</t>
  </si>
  <si>
    <t>ST-MFA-L3-IN-S5-ECY-IN5012</t>
  </si>
  <si>
    <t>ST-MFA-L3-IN-S5-EC-IN5011</t>
  </si>
  <si>
    <t>ST-MFA-L3-IN-S5-EC-IN5020</t>
  </si>
  <si>
    <t>ST-MFA-L3-IN-S5-EC-IN5030</t>
  </si>
  <si>
    <t>ST-MFA-L3-IN-S5-EC-IN5040</t>
  </si>
  <si>
    <t>ST-MFA-L3-IN-S5-EC-IN5050</t>
  </si>
  <si>
    <t>ST-MFA-L3-IN-S6-EC-IN6010</t>
  </si>
  <si>
    <t>ST-MFA-L3-IN-S6-EC-IN6011</t>
  </si>
  <si>
    <t>ST-MFA-L3-IN-S6-ECY-IN6012</t>
  </si>
  <si>
    <t>ST-MFA-L3-IN-S6-ECY-IN6020</t>
  </si>
  <si>
    <t>ST-MFA-L3-IN-S6-EC-IN6021</t>
  </si>
  <si>
    <t>ST-MFA-L3-IN-S6-EC-IN6030</t>
  </si>
  <si>
    <t>ST-MFA-L3-IN-S6-EC-IN6050</t>
  </si>
  <si>
    <t>ST-MFA-L3-IN-S6-EC-IN6051</t>
  </si>
  <si>
    <t>ST-MFA-L3-MA-S5-MA505-LC</t>
  </si>
  <si>
    <t>ST-MFA-L3-MA-S6-MA605-LC</t>
  </si>
  <si>
    <t>ST-MFA-L1-MA-SEM1</t>
  </si>
  <si>
    <t>ST-MFA-L1-MA-S1-MA101</t>
  </si>
  <si>
    <t>ST-MFA-L1-MA-S1-EC-MA1012</t>
  </si>
  <si>
    <t>ST-MFA-L1-MA-S1-MA102</t>
  </si>
  <si>
    <t>ST-MFA-L1-MA-S1-MA103</t>
  </si>
  <si>
    <t>ST-MFA-L1-MA-SEM2</t>
  </si>
  <si>
    <t>ST-MFA-L1-MA-S2-MA201</t>
  </si>
  <si>
    <t>ST-MFA-L1-MA-S2-EC-MA2010</t>
  </si>
  <si>
    <t>ST-MFA-L1-MA-S2-EC-MA2011</t>
  </si>
  <si>
    <t>ST-MFA-L1-MA-S2-MA202</t>
  </si>
  <si>
    <t>ST-MFA-L1-MA-S2-EC-MA2020</t>
  </si>
  <si>
    <t>ST-MFA-L1-MA-S2-EC-MA2021</t>
  </si>
  <si>
    <t>ST-MFA-L1-MA-S2-MA203-MA204</t>
  </si>
  <si>
    <t>ST-MFA-L1-MA-S2-EC-MA2030</t>
  </si>
  <si>
    <t>ST-MFA-L2-MA-SEM3</t>
  </si>
  <si>
    <t>ST-MFA-L2-MA-S3-EC-MA3010</t>
  </si>
  <si>
    <t>ST-MFA-L2-MA-S3-EC-MA3011</t>
  </si>
  <si>
    <t>ST-MFA-L2-MA-S3-EC-MA3012</t>
  </si>
  <si>
    <t>ST-MFA-L2-MA-S3-EC-MA3020</t>
  </si>
  <si>
    <t>ST-MFA-L2-MA-SEM4</t>
  </si>
  <si>
    <t>ST-MFA-L2-MA-S4-EC-MA4010</t>
  </si>
  <si>
    <t>ST-MFA-L2-MA-S4-EC-MA4011</t>
  </si>
  <si>
    <t>ST-MFA-L2-MA-S4-EC-MA4012</t>
  </si>
  <si>
    <t>ST-MFA-L2-MA-S4-EC-MA4013</t>
  </si>
  <si>
    <t>ST-MFA-L2-MA-S4-EC-MA4020</t>
  </si>
  <si>
    <t>ST-MFA-L3-MA-SEM5</t>
  </si>
  <si>
    <t>ST-MFA-L3-MA-S5-EC-MA5010</t>
  </si>
  <si>
    <t>ST-MFA-L3-MA-S5-ECY-MA5011</t>
  </si>
  <si>
    <t>ST-MFA-L3-MA-S5-EC-MA5012</t>
  </si>
  <si>
    <t>ST-MFA-L3-MA-S5-EC-MA5013</t>
  </si>
  <si>
    <t>ST-MFA-L3-MA-S5-EC-MA5050</t>
  </si>
  <si>
    <t>ST-MFA-L3-MA-SEM6</t>
  </si>
  <si>
    <t>ST-MFA-L3-IN-S6-EC-MA6010</t>
  </si>
  <si>
    <t>ST-MFA-L3-IN-S6-EC-MA6011</t>
  </si>
  <si>
    <t>ST-MFA-L3-IN-S6-ECY-MA6012</t>
  </si>
  <si>
    <t>ST-MFA-L3-IN-S6-EC-MA6020</t>
  </si>
  <si>
    <t>ST-MFA-L3-IN-S6-EC-MA6021</t>
  </si>
  <si>
    <t>ST-MFA-L3-IN-S6-EC-MA6022</t>
  </si>
  <si>
    <t>ST-MFA-L3-MA-S6-ECY-MA6040</t>
  </si>
  <si>
    <t>ST-MFA-L3-MA-S6-EC-MA6050</t>
  </si>
  <si>
    <t>ST-MFA-L3-SI-S5-SI507-LC</t>
  </si>
  <si>
    <t>ST-MFA-L3-SI-S5-SI505-LC</t>
  </si>
  <si>
    <t xml:space="preserve">SPI  1 EC à choix (ISN OU ENR) - 1/2 </t>
  </si>
  <si>
    <t xml:space="preserve">SPI 1 EC à choix (ISN OU ENR) - 1/2 </t>
  </si>
  <si>
    <t>ST-MFA-L3-SI-S6-SI604-2-607-LC</t>
  </si>
  <si>
    <t>ST-MFA-L3-SI-S6-SI606-608-LC</t>
  </si>
  <si>
    <t xml:space="preserve">SPI une UE au choix (ENR-SI6042 ou ISN-SI607) - 1/2 </t>
  </si>
  <si>
    <t xml:space="preserve">SPI une UE au choix (ISN-SI606 ou ENR-SI608) - 1/2 </t>
  </si>
  <si>
    <t>ST-MFA-L1-SI-SEM1</t>
  </si>
  <si>
    <t>ST-MFA-L1-SI-S1-UEY-SI101</t>
  </si>
  <si>
    <t>ST-MFA-L1-SI-S1-ECY-SI1010</t>
  </si>
  <si>
    <t>ST-MFA-L1-SI-S1-UEY-SI102</t>
  </si>
  <si>
    <t>ST-MFA-L1-SI-S1-UEY-SI103</t>
  </si>
  <si>
    <t>ST-MFA-L1-SI-S1-UEY-SI104</t>
  </si>
  <si>
    <t>ST-MFA-L1-SI-S1-ECY-SI1040</t>
  </si>
  <si>
    <t>ST-MFA-L1-SI-S1-ECY-SI1041</t>
  </si>
  <si>
    <t>ST-MFA-L1-SI-S1-ECY-SI1042</t>
  </si>
  <si>
    <t>ST-MFA-L1-SI-SEM2</t>
  </si>
  <si>
    <t>ST-MFA-L1-SI-S2-UEY-SI201</t>
  </si>
  <si>
    <t>ST-MFA-L1-SI-S2-ECY-SI2010</t>
  </si>
  <si>
    <t>ST-MFA-L1-SI-S2-UEY-SI202</t>
  </si>
  <si>
    <t>ST-MFA-L1-SI-S2-EC-SI2020</t>
  </si>
  <si>
    <t>ST-MFA-L1-SI-S2-UEY-SI203</t>
  </si>
  <si>
    <t>ST-MFA-L1-SI-S2-UEY-SI204</t>
  </si>
  <si>
    <t>ST-MFA-L1-SI-S2-ECY-SI2040</t>
  </si>
  <si>
    <t>ST-MFA-L1-SI-S2-ECY-SI2041</t>
  </si>
  <si>
    <t>ST-MFA-L1-SI-S2-UEY-SI205</t>
  </si>
  <si>
    <t>ST-MFA-L1-SI-S2-UEY-SI206</t>
  </si>
  <si>
    <t>ST-MFA-L1-SI-S2-ECY-SI2060</t>
  </si>
  <si>
    <t>ST-MFA-L2-SI-SEM3</t>
  </si>
  <si>
    <t>ST-MFA-L2-SI-S3-UE-SI301</t>
  </si>
  <si>
    <t>ST-MFA-L2-SI-S3-ECY-SI3010</t>
  </si>
  <si>
    <t>ST-MFA-L2-SI-S3-UE-SI302</t>
  </si>
  <si>
    <t>ST-MFA-L2-SI-S3-UE-SI304</t>
  </si>
  <si>
    <t>ST-MFA-L2-SI-S3-ECY-SI3040</t>
  </si>
  <si>
    <t>ST-MFA-L2-SI-S3-ECY-SI3041</t>
  </si>
  <si>
    <t>ST-MFA-L2-SI-S3-UE-SI305</t>
  </si>
  <si>
    <t>ST-MFA-L2-SI-S3-UE-SI307</t>
  </si>
  <si>
    <t>ST-MFA-L2-SI-S3-ECY-SI3070</t>
  </si>
  <si>
    <t>ST-MFA-L2-SI-S3-UE-SI308</t>
  </si>
  <si>
    <t>ST-MFA-L2-SI-SEM4</t>
  </si>
  <si>
    <t>ST-MFA-L2-SI-S4-UE-SI401</t>
  </si>
  <si>
    <t>ST-MFA-L2-SI-S4-ECY-SI4010</t>
  </si>
  <si>
    <t>ST-MFA-L2-SI-S4-UE-SI402</t>
  </si>
  <si>
    <t>ST-MFA-L2-SI-S4-UE-SI403</t>
  </si>
  <si>
    <t>ST-MFA-L2-SI-S4-UE-SI404</t>
  </si>
  <si>
    <t>ST-MFA-L2-SI-S4-ECY-SI4040</t>
  </si>
  <si>
    <t>ST-MFA-L2-SI-S4-ECY-SI4041</t>
  </si>
  <si>
    <t>ST-MFA-L2-SI-S4-UE-SI405</t>
  </si>
  <si>
    <t>ST-MFA-L2-SI-S4-UE-SI406</t>
  </si>
  <si>
    <t>ST-MFA-L2-SI-S4-ECY-SI4060</t>
  </si>
  <si>
    <t>ST-MFA-L3-SI-SEM5</t>
  </si>
  <si>
    <t>ST-MFA-L3-SI-S5-UE-SI501</t>
  </si>
  <si>
    <t>ST-MFA-L3-SI-S5-ECY-SI5010</t>
  </si>
  <si>
    <t>ST-MFA-L3-SI-S5-UE-SI502</t>
  </si>
  <si>
    <t>ST-MFA-L3-SI-S5-UE-SI504</t>
  </si>
  <si>
    <t>ST-MFA-L3-SI-S5-ECY-SI5040</t>
  </si>
  <si>
    <t>ST-MFA-L3-SI-S5-UE-SI505</t>
  </si>
  <si>
    <t>ST-MFA-L3-SI-S5-ECY-SI5050</t>
  </si>
  <si>
    <t>ST-MFA-L3-SI-S5-ECY-SI5051</t>
  </si>
  <si>
    <t>ST-MFA-L3-SI-S5-UE-SI507</t>
  </si>
  <si>
    <t>ST-MFA-L3-SI-S5-ECY-SI5070</t>
  </si>
  <si>
    <t>ST-MFA-L3-SI-S5-ECY-SI5071</t>
  </si>
  <si>
    <t>ST-MFA-L3-SI-S5-UE-SI508</t>
  </si>
  <si>
    <t>ST-MFA-L3-SI-SEM6</t>
  </si>
  <si>
    <t>ST-MFA-L3-SI-S6-UE-SI601</t>
  </si>
  <si>
    <t>ST-MFA-L3-SI-S6-ECY-SI6010</t>
  </si>
  <si>
    <t>ST-MFA-L3-SI-S6-UE-SI603</t>
  </si>
  <si>
    <t>ST-MFA-L3-SI-S6-ECY-SI6030</t>
  </si>
  <si>
    <t>ST-MFA-L3-SI-S6-UE-SI604-1</t>
  </si>
  <si>
    <t>ST-MFA-L3-SI-S6-ECY-SI6041</t>
  </si>
  <si>
    <t>ST-MFA-L3-SI-S6-UE-SI605</t>
  </si>
  <si>
    <t>ST-MFA-L3-SI-S6-UE-SI604-2</t>
  </si>
  <si>
    <t>ST-MFA-L3-SI-S6-ECY-SI6042</t>
  </si>
  <si>
    <t>ST-MFA-L3-SI-S6-UE-SI607</t>
  </si>
  <si>
    <t>ST-MFA-L3-SI-S6-ECY-SI6070</t>
  </si>
  <si>
    <t>ST-MFA-L3-SI-S6-UE-SI606</t>
  </si>
  <si>
    <t>ST-MFA-L3-SI-S6-ECY-SI6060</t>
  </si>
  <si>
    <t>ST-MFA-L3-SI-S6-UE-SI608</t>
  </si>
  <si>
    <t>ST-MFA-L3-SI-S6-ECY-SI6080</t>
  </si>
  <si>
    <t>ST-MFA-L1-SI                                                          ST-MFA-L1-SI-PI2                                                 ST-MFA-L1-SI-PI31                                                ST-MFA-L1-SI-PI32</t>
  </si>
  <si>
    <t>ST-MFA-L1-ST-SEM1</t>
  </si>
  <si>
    <t>ST-MFA-L1-ST-S1-UE-ST101</t>
  </si>
  <si>
    <t>ST-MFA-L1-ST-S1-ECY-ST1010</t>
  </si>
  <si>
    <t>ST-MFA-L1-ST-S1-UE-ST102</t>
  </si>
  <si>
    <t>ST-MFA-L1-ST-S1-UE-ST103</t>
  </si>
  <si>
    <t>ST-MFA-L1-ST-S1-UE-ST104</t>
  </si>
  <si>
    <t>ST-MFA-L1-ST-S1-ECY-ST1040</t>
  </si>
  <si>
    <t>ST-MFA-L1-ST-S1-EC-ST1041</t>
  </si>
  <si>
    <t>ST-MFA-L1-ST-SEM2</t>
  </si>
  <si>
    <t>ST-MFA-L1-ST-S2-UE-ST202</t>
  </si>
  <si>
    <t>ST-MFA-L1-ST-S2-EC-ST2020</t>
  </si>
  <si>
    <t>ST-MFA-L1-ST-S2-UE-ST203</t>
  </si>
  <si>
    <t>ST-MFA-L1-ST-S2-UE-ST204</t>
  </si>
  <si>
    <t>ST-MFA-L1-ST-S2-ECY-ST2040</t>
  </si>
  <si>
    <t>ST-MFA-L1-ST-S2-UE-ST205</t>
  </si>
  <si>
    <t>ST-MFA-L1-SV-S2-ECY-SV2223</t>
  </si>
  <si>
    <t>ST-MFA-L1-ST-S2-EC-ST2050</t>
  </si>
  <si>
    <t>ST-MFA-L1-ST-S2-UE-ST206</t>
  </si>
  <si>
    <t>ST-MFA-L1-ST-S2-EC-ST2060</t>
  </si>
  <si>
    <t>ST-MFA-L2-ST-SEM3</t>
  </si>
  <si>
    <t>ST-MFA-L2-ST-S3-UE-ST301</t>
  </si>
  <si>
    <t>ST-MFA-L2-ST-S3-UE-ST302</t>
  </si>
  <si>
    <t>ST-MFA-L2-ST-S3-UE-ST305</t>
  </si>
  <si>
    <t>ST-MFA-L2-ST-S3-UE-ST306</t>
  </si>
  <si>
    <t>ST-MFA-L2-ST-S3-EC-ST3060</t>
  </si>
  <si>
    <t>ST-MFA-L2-ST-S3-UE-ST307</t>
  </si>
  <si>
    <t>ST-MFA-L2-ST-S3-ECY-ST3070</t>
  </si>
  <si>
    <t>ST-MFA-L2-ST-S3-ECY-ST3071</t>
  </si>
  <si>
    <t>ST-MFA-L2-ST-S3-UE-ST308</t>
  </si>
  <si>
    <t>ST-MFA-L2-ST-S3-EC-ST3080</t>
  </si>
  <si>
    <t>ST-MFA-L2-ST-SEM4</t>
  </si>
  <si>
    <t>ST-MFA-L2-ST-S4-UE-ST401</t>
  </si>
  <si>
    <t>ST-MFA-L2-ST-S4-EC-ST4010</t>
  </si>
  <si>
    <t>ST-MFA-L2-ST-S4-UE-ST403</t>
  </si>
  <si>
    <t>ST-MFA-L2-ST-S4-UE-ST404</t>
  </si>
  <si>
    <t>ST-MFA-L2-ST-S4-ECY-ST4040</t>
  </si>
  <si>
    <t>ST-MFA-L2-ST-S4-UE-ST406</t>
  </si>
  <si>
    <t>ST-MFA-L2-ST-S4-UE-ST407</t>
  </si>
  <si>
    <t>ST-MFA-L2-ST-S4-ECY-ST4070</t>
  </si>
  <si>
    <t>ST-MFA-L2-ST-S4-EC-ST4071</t>
  </si>
  <si>
    <t>ST-MFA-L2-ST-S4-UE-ST408</t>
  </si>
  <si>
    <t>ST-MFA-L2-ST-S4-EC-ST4080</t>
  </si>
  <si>
    <t>ST-MFA-L3-ST-SEM5</t>
  </si>
  <si>
    <t>ST-MFA-L3-ST-S5-UE-ST501</t>
  </si>
  <si>
    <t>ST-MFA-L3-ST-S5-EC-ST5010</t>
  </si>
  <si>
    <t>ST-MFA-L3-ST-S5-UE-ST502</t>
  </si>
  <si>
    <t>ST-MFA-L3-ST-S5-ECY-ST5020</t>
  </si>
  <si>
    <t>ST-MFA-L3-ST-S5-UE-ST503</t>
  </si>
  <si>
    <t>ST-MFA-L3-ST-S5-EC-ST5030</t>
  </si>
  <si>
    <t>ST-MFA-L3-ST-S5-UE-ST504</t>
  </si>
  <si>
    <t>ST-MFA-L3-ST-S5-ECY-ST5040</t>
  </si>
  <si>
    <t>ST-MFA-L3-ST-S5-UE-ST505</t>
  </si>
  <si>
    <t>ST-MFA-L3-ST-S5-EC-ST5050</t>
  </si>
  <si>
    <t>ST-MFA-L3-ST-S5-EC-ST5051</t>
  </si>
  <si>
    <t>ST-MFA-L3-ST-S5-EC-ST5052</t>
  </si>
  <si>
    <t>ST-MFA-L3-ST-S5-UE-ST506</t>
  </si>
  <si>
    <t>ST-MFA-L3-ST-SEM6</t>
  </si>
  <si>
    <t>ST-MFA-L3-ST-S6-UE-ST601</t>
  </si>
  <si>
    <t>ST-MFA-L3-ST-S6-UE-ST602</t>
  </si>
  <si>
    <t>ST-MFA-L3-ST-S6-EC-ST6020</t>
  </si>
  <si>
    <t>ST-MFA-L3-ST-S6-UE-ST603</t>
  </si>
  <si>
    <t>ST-MFA-L3-ST-S6-EC-ST6030</t>
  </si>
  <si>
    <t>ST-MFA-L3-ST-S6-EC-ST6031</t>
  </si>
  <si>
    <t>ST-MFA-L3-ST-S6-UE-ST606</t>
  </si>
  <si>
    <t>ST-MFA-L3-ST-S6-ECY-ST6060</t>
  </si>
  <si>
    <t>ST-MFA-L3-ST-S6-UE-ST608</t>
  </si>
  <si>
    <t>ST-MFA-L3-ST-S6-EC-ST6080</t>
  </si>
  <si>
    <t>ST-MFA-L3-ST-S6-ECY-ST6081</t>
  </si>
  <si>
    <t>LA2</t>
  </si>
  <si>
    <t>Voie A</t>
  </si>
  <si>
    <t>Voie B</t>
  </si>
  <si>
    <t>Chimie</t>
  </si>
  <si>
    <t>L.AS A</t>
  </si>
  <si>
    <t>L.AS B</t>
  </si>
  <si>
    <t>LAS-3</t>
  </si>
  <si>
    <t>L.AS-voie B</t>
  </si>
  <si>
    <t>L.AS- Voie A</t>
  </si>
  <si>
    <t>Pas IP ouvert en LASB</t>
  </si>
  <si>
    <t>L2 SV-BG- BOPE-LASA (PAS IP ouvert pour L.AS-B)</t>
  </si>
  <si>
    <t>ST-MFA-L2-CH-S3-UE-CH302,                 ST-MFA-L2-CH-S3-ASA-UE-CH302,           ST-MFA-L2-CH-S3-ASB-UE-CH302,</t>
  </si>
  <si>
    <t>ST-MFA-L2-CH-S3-UE-CH301,                 ST-MFA-L2-CH-S3-ASA-UE-CH301,       ST-MFA-L2-CH-S3-ASB-UE-CH301,</t>
  </si>
  <si>
    <t>ST-MFA-L2-CH-S3-UE-CH307,                 ST-MFA-L2-CH-S3-ASA-UE-CH307,       ST-MFA-L2-CH-S3-ASB-UE-CH307,</t>
  </si>
  <si>
    <t>ST-MFA-L2-CH-S3-UE-CH308,                  ST-MFA-L2-CH-S3-ASA-UE-CH308,         ST-MFA-L2-CH-S3-ASB-UE-CH308,</t>
  </si>
  <si>
    <t>ST-MFA-L2-CH-S3-UE-CH305,                   ST-MFA-L2-CH-S3-ASA-UE-CH305,         ST-MFA-L2-CH-S3-ASB-UE-CH305,</t>
  </si>
  <si>
    <t>ST-MFA-L2-CH-S3-UE-CH303,                  ST-MFA-L2-CH-S3-ASA-UE-CH303,       ST-MFA-L2-CH-S3-ASB-UE-CH303,</t>
  </si>
  <si>
    <t xml:space="preserve">ST-MFA-L2-CH-S4-UE-CH401,                 ST-MFA-L2-CH-S4-ASA-UE-CH401,            ST-MFA-L2-CH-S4-ASB-UE-CH401, </t>
  </si>
  <si>
    <t xml:space="preserve">ST-MFA-L2-CH-S4-UE-CH407,                 ST-MFA-L2-CH-S4-ASA-UE-CH407,            ST-MFA-L2-CH-S4-ASB-UE-CH407, </t>
  </si>
  <si>
    <t xml:space="preserve">ST-MFA-L2-CH-S4-UE-CH403,                  ST-MFA-L2-CH-S4-ASA-UE-CH403,            ST-MFA-L2-CH-S4-ASB-UE-CH403, </t>
  </si>
  <si>
    <t xml:space="preserve">ST-MFA-L2-CH-S4-UE-CH408                  ST-MFA-L2-CH-S4-ASA-UE-CH408,            ST-MFA-L2-CH-S4-ASB-UE-CH408, </t>
  </si>
  <si>
    <t xml:space="preserve">ST-MFA-L2-CH-S4-UE-CH405,                  ST-MFA-L2-CH-S4-ASA-UE-CH405,            ST-MFA-L2-CH-S4-ASB-UE-CH405, </t>
  </si>
  <si>
    <t xml:space="preserve">ST-MFA-L2-CH-S4-UE-CH404,                  ST-MFA-L2-CH-S4-ASA-UE-CH404,            ST-MFA-L2-CH-S4-ASB-UE-CH404, </t>
  </si>
  <si>
    <t>ST-MFA-L3-CH-S5-UE-CH501,                 ST-MFA-L3-CH-S5-ASA-CH501</t>
  </si>
  <si>
    <t>ST-MFA-L3-CH-S5-UE-CH508,                 ST-MFA-L3-CH-S5-ASA-CH508</t>
  </si>
  <si>
    <t>ST-MFA-L3-CH-S5-UE-CH507,                 ST-MFA-L3-CH-S5-ASA-CH507</t>
  </si>
  <si>
    <t>ST-MFA-L3-CH-S5-UE-CH506,                 ST-MFA-L3-CH-S5-ASA-CH506</t>
  </si>
  <si>
    <t>ST-MFA-L3-CH-S5-UE-CH505,                 ST-MFA-L3-CH-S5-ASA-CH505</t>
  </si>
  <si>
    <t>ST-MFA-L3-CH-S5-UE-CH503,                 ST-MFA-L3-CH-S5-ASA-CH503</t>
  </si>
  <si>
    <t>ST-MFA-L3-CH-S6-UE-CH602,                 ST-MFA-L3-CH-S6-ASA-UE-CH602</t>
  </si>
  <si>
    <t>ST-MFA-L3-CH-S6-UE-CH608,                 ST-MFA-L3-CH-S6-ASA-UE-CH608</t>
  </si>
  <si>
    <t>ST-MFA-L3-CH-S6-UE-CH607,                 ST-MFA-L3-CH-S6-ASA-UE-CH607</t>
  </si>
  <si>
    <t>ST-MFA-L3-CH-S6-UE-CH605,                 ST-MFA-L3-CH-S6-ASA-UE-CH605</t>
  </si>
  <si>
    <t>ST-MFA-L3-CH-S6-UE-CH604,                 ST-MFA-L3-CH-S6-ASA-UE-CH604</t>
  </si>
  <si>
    <t>ST-MFA-L3-CH-S6-UE-CH606                 ST-MFA-L3-CH-S6-ASA-UE-CH606</t>
  </si>
  <si>
    <t>ST-MFA-L3-CH-S6-UE-CH603                 ST-MFA-L3-CH-S6-ASA-UE-CH603</t>
  </si>
  <si>
    <t>UE32 - EXPLOITER DES DONNEES A DES FINS D'ANALYSE</t>
  </si>
  <si>
    <t>UE35 - RESOUDRE DES PROBLEMES EN MOBILISANT LES CONCEPTS DE LA CHIMIE</t>
  </si>
  <si>
    <t>L3 mathématiques : Liste à choix 1/3</t>
  </si>
  <si>
    <t>ST-MFA-L3-MA-S5-MA501,           ST-MFA-L3-MA-S5-ASA-MA501</t>
  </si>
  <si>
    <t>ST-MFA-L3-MA-S5-MA503-MA504,     ST-MFA-L3-MA-S5-ASA-MA503-MA504</t>
  </si>
  <si>
    <t>ST-MFA-L3-MA-S5-MA505,           ST-MFA-L3-MA-S5-ASA-MA505</t>
  </si>
  <si>
    <t>ST-MFA-L3-MA-S6-MA601,            ST-MFA-L3-MA-S6-ASA-MA601</t>
  </si>
  <si>
    <t>ST-MFA-L3-MA-S6-MA603-MA604,          ST-MFA-L3-MA-S6-ASA-MA603-MA604</t>
  </si>
  <si>
    <t>ST-MFA-L3-MA-S6-MA602,            ST-MFA-L3-MA-S6-ASA-MA602</t>
  </si>
  <si>
    <t>ST-MFA-L3-MA-S6-MA605,             ST-MFA-L3-MA-S6-ASA-MA605</t>
  </si>
  <si>
    <t>ST-MFA-L2-MA-S4-MA403-MA404,               ST-MFA-L2-MA-S4-ASA-MA403-MA404,                                                     ST-MFA-L2-MA-S4-ASB-MA403-MA404,</t>
  </si>
  <si>
    <t>ST-MFA-L2-MA-S4-MA402,                  ST-MFA-L2-MA-S4-ASA-MA402,                  ST-MFA-L2-MA-S4-ASB-MA402,</t>
  </si>
  <si>
    <t>ST-MFA-L2-MA-S4-MA401,                 ST-MFA-L2-MA-S4-ASA-MA401,                 ST-MFA-L2-MA-S4-ASB-MA401,</t>
  </si>
  <si>
    <t>ST-MFA-L2-MA-S3-MA301,                 ST-MFA-L2-MA-S3-ASA-MA301,         ST-MFA-L2-MA-S3-ASB-MA301,</t>
  </si>
  <si>
    <t>ST-MFA-L2-MA-S3-MA302,                 ST-MFA-L2-MA-S3-ASA-MA302,              ST-MFA-L2-MA-S3-ASB-MA302</t>
  </si>
  <si>
    <t>ST-MFA-L2-MA-S3-MA303-MA304,     ST-MFA-L2-MA-S3-ASA-MA303-MA304,                                                   ST-MFA-L2-MA-S3-ASB-MA303-MA304</t>
  </si>
  <si>
    <t>Equivalences OF 2020-2025</t>
  </si>
  <si>
    <t>S1ET121</t>
  </si>
  <si>
    <t>TRANS-UEO-S1</t>
  </si>
  <si>
    <t>S1ET222</t>
  </si>
  <si>
    <t>TRANS-UEO-S2</t>
  </si>
  <si>
    <t>S1ET220</t>
  </si>
  <si>
    <t>S2ET321</t>
  </si>
  <si>
    <t>TRANS-UEO-S3</t>
  </si>
  <si>
    <t>S2ET320</t>
  </si>
  <si>
    <t>S2ET420</t>
  </si>
  <si>
    <t>S3ET521</t>
  </si>
  <si>
    <t>TRANS-UEO-S5</t>
  </si>
  <si>
    <t>S3ET520</t>
  </si>
  <si>
    <t>S3ET620</t>
  </si>
  <si>
    <t>SANTEUE1B</t>
  </si>
  <si>
    <t>SANTEUE1A</t>
  </si>
  <si>
    <t>S2CH426</t>
  </si>
  <si>
    <t>SANTEUE2B</t>
  </si>
  <si>
    <t>SANTEUE2A1</t>
  </si>
  <si>
    <t>SANTEUE2C</t>
  </si>
  <si>
    <t>SANTEUE2A2</t>
  </si>
  <si>
    <t>S3CH627</t>
  </si>
  <si>
    <t>S2ET422</t>
  </si>
  <si>
    <t>S3IN627</t>
  </si>
  <si>
    <t>S3MA626</t>
  </si>
  <si>
    <t>S3PH630</t>
  </si>
  <si>
    <t>S3ET622</t>
  </si>
  <si>
    <t>S1SI120</t>
  </si>
  <si>
    <t>S1SI121</t>
  </si>
  <si>
    <t>S1SI123</t>
  </si>
  <si>
    <t>S1SI122</t>
  </si>
  <si>
    <t>S1SI220</t>
  </si>
  <si>
    <t>S1SI221</t>
  </si>
  <si>
    <t>S1SI222</t>
  </si>
  <si>
    <t>S1SI223</t>
  </si>
  <si>
    <t>S2SI320</t>
  </si>
  <si>
    <t>S2SI321</t>
  </si>
  <si>
    <t>S2SI323</t>
  </si>
  <si>
    <t>S2SI322</t>
  </si>
  <si>
    <t>S2SI420</t>
  </si>
  <si>
    <t>S2SI421</t>
  </si>
  <si>
    <t>S2SI422</t>
  </si>
  <si>
    <t>S2SI423</t>
  </si>
  <si>
    <t>S3SI520</t>
  </si>
  <si>
    <t>S3SI521</t>
  </si>
  <si>
    <t>S3SI524</t>
  </si>
  <si>
    <t>S3SI522</t>
  </si>
  <si>
    <t>S3SI523</t>
  </si>
  <si>
    <t>S3SI525</t>
  </si>
  <si>
    <t>S3SI620</t>
  </si>
  <si>
    <t>S3SI621</t>
  </si>
  <si>
    <t>S3SI624</t>
  </si>
  <si>
    <t>S3SI622</t>
  </si>
  <si>
    <t>S3SI623</t>
  </si>
  <si>
    <t>S3SI625</t>
  </si>
  <si>
    <t>S2ST425</t>
  </si>
  <si>
    <t>S3ET625</t>
  </si>
  <si>
    <t>S2SV427</t>
  </si>
  <si>
    <t>S3SV629</t>
  </si>
  <si>
    <t>S1PH122</t>
  </si>
  <si>
    <t>Total Licence ST L1 + L2 + L3</t>
  </si>
  <si>
    <t>Total Licence SV L1 + L2 + L3</t>
  </si>
  <si>
    <t>Total Licence SPI L1 + L2 + L3</t>
  </si>
  <si>
    <t>Total Licence Physique L1 + L2 + L3</t>
  </si>
  <si>
    <t>Total Licence Mathématiques L1 + L2 + L3</t>
  </si>
  <si>
    <t>Total Licence Informatique L1 + L2 + L3</t>
  </si>
  <si>
    <t>Total Licence Chimie L1 + L2 + L3</t>
  </si>
  <si>
    <t>Seconde Chance - Régime Général et Régime Spécial - Contrôle terminal - nature de l'épreuve</t>
  </si>
  <si>
    <t>2*</t>
  </si>
  <si>
    <t>a(2)*</t>
  </si>
  <si>
    <t>Evaluations formatives au cours de la SAE</t>
  </si>
  <si>
    <t>Seconde chance - Régime Général et Régime Spécial</t>
  </si>
  <si>
    <t>(a)=asynchrone</t>
  </si>
  <si>
    <t>non proposée en cas de dispense d'assiduité</t>
  </si>
  <si>
    <t>a(2*)</t>
  </si>
  <si>
    <t>1*</t>
  </si>
  <si>
    <t>(1)(2)</t>
  </si>
  <si>
    <r>
      <t xml:space="preserve">Thermodynamique </t>
    </r>
    <r>
      <rPr>
        <sz val="10"/>
        <color rgb="FFFF0000"/>
        <rFont val="Calibri"/>
        <family val="2"/>
      </rPr>
      <t>2</t>
    </r>
  </si>
  <si>
    <t>Synthèse et communication scientifique SYNCOM (SAE)</t>
  </si>
  <si>
    <t>2,5*</t>
  </si>
  <si>
    <t>1,5*</t>
  </si>
  <si>
    <t>4h</t>
  </si>
  <si>
    <t>(1,5)(3)</t>
  </si>
  <si>
    <t>(2)(3)</t>
  </si>
  <si>
    <t>(2)(2)</t>
  </si>
  <si>
    <t>15mn</t>
  </si>
  <si>
    <t>(2)(4)</t>
  </si>
  <si>
    <t>(2,5)(5)</t>
  </si>
  <si>
    <t>(2,5)(2,5)</t>
  </si>
  <si>
    <t>Report notes session 1</t>
  </si>
  <si>
    <t>report notes session 1</t>
  </si>
  <si>
    <t>(8)(8)</t>
  </si>
  <si>
    <t>(4)(4)</t>
  </si>
  <si>
    <t>S1SC122</t>
  </si>
  <si>
    <t>S1MA121</t>
  </si>
  <si>
    <t>S1MA120</t>
  </si>
  <si>
    <t>S1IN1200</t>
  </si>
  <si>
    <t>S1MA220 et S1MA221</t>
  </si>
  <si>
    <t>S1MA222</t>
  </si>
  <si>
    <t>S1MA224</t>
  </si>
  <si>
    <t>S1MA223</t>
  </si>
  <si>
    <t>(7)(7)</t>
  </si>
  <si>
    <t>(6)(6)</t>
  </si>
  <si>
    <t>S2MA321</t>
  </si>
  <si>
    <t>S2MA320</t>
  </si>
  <si>
    <t>S2MA322</t>
  </si>
  <si>
    <t>S2MA323</t>
  </si>
  <si>
    <t>S2MA324</t>
  </si>
  <si>
    <t>S2MA420</t>
  </si>
  <si>
    <t>S2MA421</t>
  </si>
  <si>
    <t>S2MA422</t>
  </si>
  <si>
    <t>S2MA423</t>
  </si>
  <si>
    <t>S2MA424</t>
  </si>
  <si>
    <t>(5)(6)</t>
  </si>
  <si>
    <t>(3)(3)</t>
  </si>
  <si>
    <t>S3MA520</t>
  </si>
  <si>
    <t>S3MA521</t>
  </si>
  <si>
    <t>S3MA522</t>
  </si>
  <si>
    <t>S3MA523 et S3MA524</t>
  </si>
  <si>
    <t>(5)(5)</t>
  </si>
  <si>
    <t>S3MA621</t>
  </si>
  <si>
    <t>S3MA623</t>
  </si>
  <si>
    <t>S3MA622</t>
  </si>
  <si>
    <t>S3MA624</t>
  </si>
  <si>
    <t>a1</t>
  </si>
  <si>
    <t>2h30</t>
  </si>
  <si>
    <t>(1,5)(1,5)</t>
  </si>
  <si>
    <t>(2,5)(4)</t>
  </si>
  <si>
    <t>report notes sesson 1</t>
  </si>
  <si>
    <t>Projet scientifique(SAE)</t>
  </si>
  <si>
    <t>1H30</t>
  </si>
  <si>
    <t>a2</t>
  </si>
  <si>
    <t>a2*</t>
  </si>
  <si>
    <t>Initiale</t>
  </si>
  <si>
    <t>S1SV220</t>
  </si>
  <si>
    <t>S1SV222</t>
  </si>
  <si>
    <t>S1CH121</t>
  </si>
  <si>
    <t>S1SV120</t>
  </si>
  <si>
    <t>S1SC120</t>
  </si>
  <si>
    <t>S1SV221</t>
  </si>
  <si>
    <t>S2SV322</t>
  </si>
  <si>
    <t>S2SV422</t>
  </si>
  <si>
    <t>S3SV520</t>
  </si>
  <si>
    <t>S2SV320</t>
  </si>
  <si>
    <t>S3SV524</t>
  </si>
  <si>
    <t>S2SV424</t>
  </si>
  <si>
    <t>S2SV423</t>
  </si>
  <si>
    <t>S3SV625</t>
  </si>
  <si>
    <t>S3SV521</t>
  </si>
  <si>
    <t>S3SV627</t>
  </si>
  <si>
    <t>S3SV620</t>
  </si>
  <si>
    <t>S3SV621</t>
  </si>
  <si>
    <t>S3SV624</t>
  </si>
  <si>
    <t>S3SV525</t>
  </si>
  <si>
    <t>S3SV623</t>
  </si>
  <si>
    <t>Validation des ECTS si engagement citoyen</t>
  </si>
  <si>
    <t>S1ST120</t>
  </si>
  <si>
    <t>S1ST220</t>
  </si>
  <si>
    <t>S1PH221</t>
  </si>
  <si>
    <t>S2SV324</t>
  </si>
  <si>
    <t>S2ST324</t>
  </si>
  <si>
    <t>S2ST423</t>
  </si>
  <si>
    <t>S2PH420</t>
  </si>
  <si>
    <t>S2ST421</t>
  </si>
  <si>
    <t>S2ST323</t>
  </si>
  <si>
    <t>S2ST321</t>
  </si>
  <si>
    <t>S3SV523</t>
  </si>
  <si>
    <t>S2ST422</t>
  </si>
  <si>
    <t>S2ST320</t>
  </si>
  <si>
    <t>S2ST420</t>
  </si>
  <si>
    <t>S1ST221</t>
  </si>
  <si>
    <t>S3ST520</t>
  </si>
  <si>
    <t>S3ST521</t>
  </si>
  <si>
    <t>S3ST522</t>
  </si>
  <si>
    <t>S3ST621</t>
  </si>
  <si>
    <t>S3ST620</t>
  </si>
  <si>
    <t>S3ST624</t>
  </si>
  <si>
    <t>S3ST622</t>
  </si>
  <si>
    <t>S3ST623</t>
  </si>
  <si>
    <t>a1*</t>
  </si>
  <si>
    <t>report nots session 1</t>
  </si>
  <si>
    <t>report notes session1</t>
  </si>
  <si>
    <t>*=report de la note en seconde chance.</t>
  </si>
  <si>
    <t>report notes de session 1</t>
  </si>
  <si>
    <t>0,5*</t>
  </si>
  <si>
    <t>3*</t>
  </si>
  <si>
    <t>46mn</t>
  </si>
  <si>
    <t>20mn</t>
  </si>
  <si>
    <t>2H</t>
  </si>
  <si>
    <t>3H</t>
  </si>
  <si>
    <t>rapport</t>
  </si>
  <si>
    <t>30mn</t>
  </si>
  <si>
    <t>4*</t>
  </si>
  <si>
    <t>3h</t>
  </si>
  <si>
    <t>S1CH123</t>
  </si>
  <si>
    <t>S1CH120</t>
  </si>
  <si>
    <t>S1CH121+S1CH122</t>
  </si>
  <si>
    <t>S1CH122</t>
  </si>
  <si>
    <t>S1CH222+S1CH221</t>
  </si>
  <si>
    <t>S1CH220+S1CH222</t>
  </si>
  <si>
    <t>S1CH221</t>
  </si>
  <si>
    <t>S1CH220</t>
  </si>
  <si>
    <t>S2CH320</t>
  </si>
  <si>
    <t>S2CH420</t>
  </si>
  <si>
    <t>S2CH322</t>
  </si>
  <si>
    <t>S2CH321</t>
  </si>
  <si>
    <t>S2CH421</t>
  </si>
  <si>
    <t>S2CH422</t>
  </si>
  <si>
    <t>S2CH423</t>
  </si>
  <si>
    <t>S2CH323</t>
  </si>
  <si>
    <t>S2CH324</t>
  </si>
  <si>
    <t>S3CH520</t>
  </si>
  <si>
    <t>S3CH621</t>
  </si>
  <si>
    <t>S3CH521</t>
  </si>
  <si>
    <t>S3CH522+S3CH622</t>
  </si>
  <si>
    <t>S1CH223</t>
  </si>
  <si>
    <t>S3CH523</t>
  </si>
  <si>
    <t>S3CH620</t>
  </si>
  <si>
    <t>S3CH623</t>
  </si>
  <si>
    <t>S3CH524</t>
  </si>
  <si>
    <t>1,h30</t>
  </si>
  <si>
    <t>report  notes session 1 - CC intégral épreuve seconde chance incluse, organisée lors du dernier TD</t>
  </si>
  <si>
    <t>Voir MCCC de l'UFR Santé : convocation et déroulement des épreuves</t>
  </si>
  <si>
    <t>(1,5)(4)</t>
  </si>
  <si>
    <t>(4)(2)</t>
  </si>
  <si>
    <t>(3)(6)</t>
  </si>
  <si>
    <t>repor notes session 1</t>
  </si>
  <si>
    <t>report résultat session 1</t>
  </si>
  <si>
    <t>(3)(9)</t>
  </si>
  <si>
    <t>5mn</t>
  </si>
  <si>
    <t>(4)(7)</t>
  </si>
  <si>
    <t>(1)(3)</t>
  </si>
  <si>
    <t>0,75*</t>
  </si>
  <si>
    <t>(3)(7)</t>
  </si>
  <si>
    <t>(2)(5)</t>
  </si>
  <si>
    <t>a1,5*</t>
  </si>
  <si>
    <t>(15)(3)</t>
  </si>
  <si>
    <t>S1PH220</t>
  </si>
  <si>
    <t>S1PH120</t>
  </si>
  <si>
    <t>S1PH222, S1PH223</t>
  </si>
  <si>
    <t>S2PH320</t>
  </si>
  <si>
    <t>S2PH324 S2PH325</t>
  </si>
  <si>
    <t>S2PH426</t>
  </si>
  <si>
    <t>S2PH424</t>
  </si>
  <si>
    <t>S2PH321</t>
  </si>
  <si>
    <t>S2PH421</t>
  </si>
  <si>
    <t>S2PH423</t>
  </si>
  <si>
    <t>S2PH422</t>
  </si>
  <si>
    <t>S2PH425</t>
  </si>
  <si>
    <t>S3PH520</t>
  </si>
  <si>
    <t>S3PH526</t>
  </si>
  <si>
    <t>S3PH522</t>
  </si>
  <si>
    <t>S3PH524</t>
  </si>
  <si>
    <t>S3PH632</t>
  </si>
  <si>
    <t>S3PH631</t>
  </si>
  <si>
    <t>S3PH633</t>
  </si>
  <si>
    <t>S3PH623</t>
  </si>
  <si>
    <t>S3PH624</t>
  </si>
  <si>
    <t>S3PH626</t>
  </si>
  <si>
    <t>S3PH620, S3PH621</t>
  </si>
  <si>
    <t>S3PH633, S2ST424</t>
  </si>
  <si>
    <t>S1IN120</t>
  </si>
  <si>
    <t>S1IN222</t>
  </si>
  <si>
    <t>S1IN220</t>
  </si>
  <si>
    <t>S1IN121</t>
  </si>
  <si>
    <t>S2IN320</t>
  </si>
  <si>
    <t>S2IN424</t>
  </si>
  <si>
    <t>S2IN324</t>
  </si>
  <si>
    <t>S2IN322</t>
  </si>
  <si>
    <t>S3IN622</t>
  </si>
  <si>
    <t>S2IN321</t>
  </si>
  <si>
    <t>S2IN420</t>
  </si>
  <si>
    <t>S3IN524</t>
  </si>
  <si>
    <t>S2IN426</t>
  </si>
  <si>
    <t>S3IN522</t>
  </si>
  <si>
    <t>S3IN520</t>
  </si>
  <si>
    <t>S2IN624</t>
  </si>
  <si>
    <t>S3IN621</t>
  </si>
  <si>
    <t>S3IN620</t>
  </si>
  <si>
    <t>S3IN523</t>
  </si>
  <si>
    <t>S2IN423</t>
  </si>
  <si>
    <t>S3IN625</t>
  </si>
  <si>
    <t>a=asynchrone, *note prise en compte calcul de la session 2, seconde chance ou session de ratrappage (=RG)(=RS)</t>
  </si>
  <si>
    <t>Ecrit 3</t>
  </si>
  <si>
    <t>report notes session 1 pas de seconde chance</t>
  </si>
  <si>
    <t>(0,5)(3)</t>
  </si>
  <si>
    <t>0,5)(3)</t>
  </si>
  <si>
    <t>(05)(3)</t>
  </si>
  <si>
    <t>report  notes session 1 - pas de seconde chance</t>
  </si>
  <si>
    <t>Contrôle Continu Intégral     -     Nature de l'épreuve</t>
  </si>
  <si>
    <t>BC1</t>
  </si>
  <si>
    <t>Usages digitaux et numériques</t>
  </si>
  <si>
    <t>Champ Sciences Technologies, Santé</t>
  </si>
  <si>
    <t>BC2</t>
  </si>
  <si>
    <t>Exploitation de données à des fins d'analyse</t>
  </si>
  <si>
    <t>Diplôme : Licence</t>
  </si>
  <si>
    <t>BC3</t>
  </si>
  <si>
    <t>Expression et communication écrites et orales</t>
  </si>
  <si>
    <t>Mention : Mathématiques Informatique Appliquées aux Sciecnes Humaiens et Sociales (MIASHS)</t>
  </si>
  <si>
    <t>BC4</t>
  </si>
  <si>
    <t>Positionnement vis-à-vis des champs professionnels</t>
  </si>
  <si>
    <t>BC5</t>
  </si>
  <si>
    <t>Action en responsabilité au sein d’une organisation professionnelle</t>
  </si>
  <si>
    <t>BC6</t>
  </si>
  <si>
    <t>Identification et questionnement au sein d'un champ disciplinaire</t>
  </si>
  <si>
    <t xml:space="preserve">Pour chaque évaluation, sont indiqués les coefficients pour le régime général et pour le régime spécifique des études. </t>
  </si>
  <si>
    <t>BC7</t>
  </si>
  <si>
    <t>Pour l'ensemble des UE, l'évaluation, que ce soit en CC ou en CT, peut se faire sous trois formes (écrite, orale, pratique).</t>
  </si>
  <si>
    <t>BC8</t>
  </si>
  <si>
    <t>Mise en œuvre de méthodes et d'outils du champ disciplinaire</t>
  </si>
  <si>
    <t>Une évaluation de contrôle terminal (CT) se déroule sur un temps limité, en présentiel ou en distanciel. Ces évaluations font l'objet d'une convocation de la part de la scolarité vis-à-vis des étudiants et sont planifiées dans les emplois du temps.</t>
  </si>
  <si>
    <t xml:space="preserve">* Les notes de ces évaluations de session 1 sont conservées pour le calcul de la note de l'UE à l'issue de la session 2.  </t>
  </si>
  <si>
    <t>**évaluation de la deuxième chance intégrée au cours du semestre 1 et vaudra pour la session 1 et la session 2.</t>
  </si>
  <si>
    <t>a= asynchrone</t>
  </si>
  <si>
    <t>Pour chaque UE, est indiqué son type (M: majeure; m: mineure; T: transversale) ainsi que le nombre d'ECTS et les volumes horaires d'enseignement (CM, TD, TP et total).</t>
  </si>
  <si>
    <t>BLOCS DE COMPETENCES (renseigner les blocs de la fiche RNCP) Merci d'indiquer les blocs concernés par les éléments.</t>
  </si>
  <si>
    <t>EQUIVALENCES</t>
  </si>
  <si>
    <t>session  de rattrapage   -     Régime Général et Régime Spécial</t>
  </si>
  <si>
    <t xml:space="preserve">BC 1 - </t>
  </si>
  <si>
    <t xml:space="preserve">BC 2 - </t>
  </si>
  <si>
    <t xml:space="preserve">BC 3 - </t>
  </si>
  <si>
    <t>BC 4 -</t>
  </si>
  <si>
    <t xml:space="preserve">BC 5 - </t>
  </si>
  <si>
    <t xml:space="preserve">BC 6 - </t>
  </si>
  <si>
    <t xml:space="preserve">BC 7 - </t>
  </si>
  <si>
    <t>BC 8 -</t>
  </si>
  <si>
    <t xml:space="preserve">LISTE ELEMENTS </t>
  </si>
  <si>
    <t>ECTS</t>
  </si>
  <si>
    <t>heures étudiant</t>
  </si>
  <si>
    <t>Total Heures
 étudiant</t>
  </si>
  <si>
    <t>OF 2015-2019</t>
  </si>
  <si>
    <t>M</t>
  </si>
  <si>
    <t>voir convocation UFR DE</t>
  </si>
  <si>
    <t>X</t>
  </si>
  <si>
    <t>S1CH102 et S2CH305</t>
  </si>
  <si>
    <t>m</t>
  </si>
  <si>
    <t>S1ET1LO3</t>
  </si>
  <si>
    <t>UE tranversales obligatoires</t>
  </si>
  <si>
    <t>T</t>
  </si>
  <si>
    <t>S1CH201</t>
  </si>
  <si>
    <t>mn</t>
  </si>
  <si>
    <t xml:space="preserve">SM2MI1  </t>
  </si>
  <si>
    <t>L2 Mathématiques Informatique Appliquée aux Sciences Humaines et Sociales MIASHS</t>
  </si>
  <si>
    <t>S2MI3</t>
  </si>
  <si>
    <t xml:space="preserve">Semestre 3   </t>
  </si>
  <si>
    <t xml:space="preserve">S1CH102  </t>
  </si>
  <si>
    <t>D2E3U5</t>
  </si>
  <si>
    <t>Microéconomie 1</t>
  </si>
  <si>
    <t>D2E3UE2</t>
  </si>
  <si>
    <t>S2MA303</t>
  </si>
  <si>
    <t>Réduction des endomorphismes</t>
  </si>
  <si>
    <t>S2MA302</t>
  </si>
  <si>
    <t>D2E3U3</t>
  </si>
  <si>
    <t>Macroéconomie fermée</t>
  </si>
  <si>
    <t>D2E3UE1</t>
  </si>
  <si>
    <t>S2MA305</t>
  </si>
  <si>
    <t>S2IN401</t>
  </si>
  <si>
    <t>D2E3U7</t>
  </si>
  <si>
    <t>Anglais 3 (UFR DE)</t>
  </si>
  <si>
    <t>D2E3UE</t>
  </si>
  <si>
    <t>S2IN3230</t>
  </si>
  <si>
    <t>Base de données 1</t>
  </si>
  <si>
    <t>S2IN302</t>
  </si>
  <si>
    <t xml:space="preserve">UE ouverture  </t>
  </si>
  <si>
    <t>S2MI4</t>
  </si>
  <si>
    <t>Semestre 4</t>
  </si>
  <si>
    <t>Algèbre 4 (algèbre bilinéaire)</t>
  </si>
  <si>
    <t xml:space="preserve"> X</t>
  </si>
  <si>
    <t>S2MA403</t>
  </si>
  <si>
    <t>Technique d'analyse et espaces normés</t>
  </si>
  <si>
    <t>S2MA406</t>
  </si>
  <si>
    <t>D2E4UE10</t>
  </si>
  <si>
    <t>Macroéconomie ouverte</t>
  </si>
  <si>
    <t>D2E4UE2</t>
  </si>
  <si>
    <t>S2AN303</t>
  </si>
  <si>
    <t>D2E4U13</t>
  </si>
  <si>
    <t>D2E4UE3</t>
  </si>
  <si>
    <t>S2ET301</t>
  </si>
  <si>
    <t>Probabilités,  statistiques inférentielles et R</t>
  </si>
  <si>
    <t>S2MA405</t>
  </si>
  <si>
    <t>D2E4UE16</t>
  </si>
  <si>
    <t>Anglais 4 (UFR DE)</t>
  </si>
  <si>
    <t xml:space="preserve">SM3MI1  </t>
  </si>
  <si>
    <t>S3MI5</t>
  </si>
  <si>
    <t xml:space="preserve">Semestre 5   </t>
  </si>
  <si>
    <t>S3MA502</t>
  </si>
  <si>
    <t>S3MA506</t>
  </si>
  <si>
    <t>D3E5U5</t>
  </si>
  <si>
    <t>D3E5UE4</t>
  </si>
  <si>
    <t>D3E5U1</t>
  </si>
  <si>
    <t>Commerce international</t>
  </si>
  <si>
    <t>S3MI522</t>
  </si>
  <si>
    <t>D3E5UE1</t>
  </si>
  <si>
    <t>D3E5UE9</t>
  </si>
  <si>
    <t>Anglais 5 (UFR DE)</t>
  </si>
  <si>
    <t>D3E5UE8</t>
  </si>
  <si>
    <t>S3IN601</t>
  </si>
  <si>
    <t>S3MI6</t>
  </si>
  <si>
    <t>Semestre 6</t>
  </si>
  <si>
    <t>D2E6UE16</t>
  </si>
  <si>
    <t>D3E5UE3</t>
  </si>
  <si>
    <t>D3E6UE13</t>
  </si>
  <si>
    <t>D3E6UE14</t>
  </si>
  <si>
    <t>Économétrie</t>
  </si>
  <si>
    <t>D3E5UE7</t>
  </si>
  <si>
    <t>S3AN66a et S3AN66b</t>
  </si>
  <si>
    <t>D3E6UE17</t>
  </si>
  <si>
    <t>Économie publique</t>
  </si>
  <si>
    <t>D3E5UE2</t>
  </si>
  <si>
    <t>D3E6UE19</t>
  </si>
  <si>
    <t>Anglais 6 (UFR DE)</t>
  </si>
  <si>
    <t>D3E6UE9</t>
  </si>
  <si>
    <t>S3MI625</t>
  </si>
  <si>
    <t>Expérience en milieu professionnel</t>
  </si>
  <si>
    <t>report des notes session 1 pas de session 2</t>
  </si>
  <si>
    <t>Parcours Type :   L2 MIASHS, L3 MIASHS</t>
  </si>
  <si>
    <t>Contrôle Continu   -   Nature de l'épreuve</t>
  </si>
  <si>
    <t>Santé  préparation épreuves 2/PPP OPTION SANTE 2</t>
  </si>
  <si>
    <t xml:space="preserve">SM3MA1  </t>
  </si>
  <si>
    <t>L3 Mathématiques</t>
  </si>
  <si>
    <t>S3MA5</t>
  </si>
  <si>
    <t xml:space="preserve">Intégration </t>
  </si>
  <si>
    <t>S3MA504</t>
  </si>
  <si>
    <t>S3MA523</t>
  </si>
  <si>
    <t>Groupes a</t>
  </si>
  <si>
    <t>S3MA503</t>
  </si>
  <si>
    <t>S3MA524</t>
  </si>
  <si>
    <t>Groupes b</t>
  </si>
  <si>
    <t>S3MA6</t>
  </si>
  <si>
    <t>S3MA620</t>
  </si>
  <si>
    <t>Analyse et algèbre appliquées</t>
  </si>
  <si>
    <t>S3MA602</t>
  </si>
  <si>
    <t>S3MA603</t>
  </si>
  <si>
    <t xml:space="preserve">Probabilités </t>
  </si>
  <si>
    <t>S3MA605</t>
  </si>
  <si>
    <t xml:space="preserve">Analyse complexe </t>
  </si>
  <si>
    <t>S3MA601</t>
  </si>
  <si>
    <t>L3 Mathématiques L.AS voie A</t>
  </si>
  <si>
    <t>S3MS5A</t>
  </si>
  <si>
    <t>S3MS6A</t>
  </si>
  <si>
    <t>ST-MFA-L3-SV-S5-EC-SV5257</t>
  </si>
  <si>
    <t>Travaux tutorés</t>
  </si>
  <si>
    <t>x pas LAS A</t>
  </si>
  <si>
    <t xml:space="preserve">Régime Général </t>
  </si>
  <si>
    <t xml:space="preserve">Régime spécial (dispense totale d'assiduité) </t>
  </si>
  <si>
    <t>seconde chance intégrée au cours des évaluations</t>
  </si>
  <si>
    <t>a(2)</t>
  </si>
  <si>
    <t>8h</t>
  </si>
  <si>
    <t>Régime spécial</t>
  </si>
  <si>
    <t>S1SV223</t>
  </si>
  <si>
    <t>S2SV323</t>
  </si>
  <si>
    <t>S2SV425</t>
  </si>
  <si>
    <t>S2SV421</t>
  </si>
  <si>
    <t>S2SV321</t>
  </si>
  <si>
    <t>S2SV420</t>
  </si>
  <si>
    <t>S2SV325</t>
  </si>
  <si>
    <t>S3SV522</t>
  </si>
  <si>
    <t>S3SV622</t>
  </si>
  <si>
    <t>S3SV626</t>
  </si>
  <si>
    <t>S3SV526</t>
  </si>
  <si>
    <t xml:space="preserve">Régime spécial </t>
  </si>
  <si>
    <t xml:space="preserve">a=asynchrone, </t>
  </si>
  <si>
    <t>1ère parenthèse=(coef. Retenu pour le Régime Général)2ème parenthèse =(coef. Retenu pour le Régime Spécial)</t>
  </si>
  <si>
    <t>*note prise en compte dans le calcul de la moyenne de l'UE pour la seconde chance ou session de ratrappage</t>
  </si>
  <si>
    <t>Préparation CAPES</t>
  </si>
  <si>
    <t>pas d'évaluation</t>
  </si>
  <si>
    <t>TD1</t>
  </si>
  <si>
    <t>0,6**</t>
  </si>
  <si>
    <t>1**</t>
  </si>
  <si>
    <t>1h - voir convocation UFR DE</t>
  </si>
  <si>
    <t>0,45**</t>
  </si>
  <si>
    <t>0,75**</t>
  </si>
  <si>
    <t>2 H</t>
  </si>
  <si>
    <t>1H -voir convocation UFR DE</t>
  </si>
  <si>
    <t>report notes session 1 pas de session 2</t>
  </si>
  <si>
    <t>** moyenne de l'UE calculée avec prise en compte des 2 meilleures notes des 3 écrits en contrôle continu plus la note de TD plus contrôle terminal</t>
  </si>
  <si>
    <t>1,25**</t>
  </si>
  <si>
    <t>Introduction à la théorie des jeux</t>
  </si>
  <si>
    <t>(4)(4</t>
  </si>
  <si>
    <t>Microéconomie 4</t>
  </si>
  <si>
    <t>Microéconomie 5</t>
  </si>
  <si>
    <t>Macrodynamique (Croissance)</t>
  </si>
  <si>
    <t>Economie de l'Environnement UFR DE</t>
  </si>
  <si>
    <t>Une évaluation de contrôle continu (CC) peut donner lieu à plusieurs interrogations/rendus et peut se dérouler pendant les heures d'enseignement prévues pour l'UE, en présentiel ou en distanciel. Elles peuvent être aussi sous la forme d'un rapport à rendre en asynchrone ou d'une évaluation en distanciel asynchrone (indiqué par la lettre a devant le coefficient). Ces évaluations ne font pas l'objet de convocation de la part de la scolarité vis-à-vis des étudiants et peuvent intervenir de manière inopinée (sauf si asynchrone).
Une évaluation de contrôle terminal (CT) se déroule sur un temps limité, en présentiel ou en distanciel. Ces évaluations font l'objet d'une convocation de la part de la scolarité vis-à-vis des étudiants et sont planifiées dans les emplois du temps. La durée d'un contrôle terminal écrit (CTE) est de 1h30 en L1 et de 2h en L2 et L3.
Pour l'ensemble des UE, l'évaluation, que ce soit en CC ou en CT, peut se faire sous trois formes (écrite, orale, pratique).</t>
  </si>
  <si>
    <t xml:space="preserve">Mention : Mathématiques </t>
  </si>
  <si>
    <t>Parcours Type :   L2 Mathématiques, L3 Mathématiques</t>
  </si>
  <si>
    <t xml:space="preserve">DEPLOIEMENT en 2027-2028 L3 VOIR FICHIER MATH ET MIASHS </t>
  </si>
  <si>
    <t>L3 SV-BOPE-BMCO (Pas IP en LAS A)</t>
  </si>
  <si>
    <t>L3 SV - BOPE (Pas IP en LAS A)</t>
  </si>
  <si>
    <t>L3 SV - BOPE-BMCO-BG(Pas IP en LAS A)</t>
  </si>
  <si>
    <t>L3 SV - BOPE(Pas IP en LAS.A)</t>
  </si>
  <si>
    <t>L3 SV - BOPE-BMCO(Pas IP L.AS A)</t>
  </si>
  <si>
    <t>L3 SV - BOPE-BG(Pas IP LAS A)</t>
  </si>
  <si>
    <t>L3 SV - BG(Pas IP LAS.A)</t>
  </si>
  <si>
    <t>(Pas IP LAS A)</t>
  </si>
  <si>
    <t>Base de données</t>
  </si>
  <si>
    <t>Microéconomie 3</t>
  </si>
  <si>
    <t>Graphes et Algorithmes</t>
  </si>
  <si>
    <t>Analyse de données (UFR DE)</t>
  </si>
  <si>
    <t>Bases de données - pratiques (L2 Info)</t>
  </si>
  <si>
    <t>OF 2015-2019-2020-2026</t>
  </si>
  <si>
    <t>report note session 1</t>
  </si>
  <si>
    <t>a 2*</t>
  </si>
  <si>
    <t xml:space="preserve">1*  </t>
  </si>
  <si>
    <t>a4</t>
  </si>
  <si>
    <t>SM3MS5A</t>
  </si>
  <si>
    <t xml:space="preserve"> 2*</t>
  </si>
  <si>
    <t>report notes session 1 pa de session 2</t>
  </si>
  <si>
    <t>(4)(6)</t>
  </si>
  <si>
    <t>L1 FST - 14 présentiel + 6h autoformation</t>
  </si>
  <si>
    <t>L2 FST - + 6h autoformation</t>
  </si>
  <si>
    <t>175h de stage</t>
  </si>
  <si>
    <t>dont 6h autonomie</t>
  </si>
  <si>
    <t>dont 4h etud en autonomie</t>
  </si>
  <si>
    <t>dont 2h en autonomie</t>
  </si>
  <si>
    <t>dont 6h en autoformation</t>
  </si>
  <si>
    <t>dont 6h autoformation</t>
  </si>
  <si>
    <t>CPES 3 - 175h de stage</t>
  </si>
  <si>
    <t>L1 FST-dont 6h en autonomie</t>
  </si>
  <si>
    <t>L2 FST (CM à mutualiser avec L2 Info)dont 6 en autonomie</t>
  </si>
  <si>
    <t>L2 FST dont 6h TD en autonomie</t>
  </si>
  <si>
    <t>L2 SV - BG-BMCO-BOPE LAS-dont 6h TD en autonomie</t>
  </si>
  <si>
    <t>TP 2 groupes capacité accueil salle optique</t>
  </si>
  <si>
    <t>dont 32h en autonomie</t>
  </si>
  <si>
    <t>SV - UE non remontée dans l'offre initiale</t>
  </si>
  <si>
    <t>38H affichées maquettes dont 10h en autoformation</t>
  </si>
  <si>
    <t>ne figurait pas dans la maquette transmise</t>
  </si>
  <si>
    <t>42h affichées dont 10h autoformation</t>
  </si>
  <si>
    <t>L1 FST-révision du nbr de groupes</t>
  </si>
  <si>
    <t>UE transversale mutualisée Université - 16h en distanciel - HETD pris en charge par l'UR</t>
  </si>
  <si>
    <t>UE transversale mutualisée Université - HETD pris en charge par l'UR</t>
  </si>
  <si>
    <t>L2 FST-révision du nb de groupes</t>
  </si>
  <si>
    <t>L1 FST - 14h présentiel + 6h autoformation</t>
  </si>
  <si>
    <t>L3 ST (16h HETD pris en charge par L3 ST : 4hCM+10hTD)</t>
  </si>
  <si>
    <t>CPES1-dont 4h en autoformation</t>
  </si>
  <si>
    <t>CPES 2-dont 4h en autoformation</t>
  </si>
  <si>
    <t>CPES 3 - dont 4h en autoformation</t>
  </si>
  <si>
    <t>SV - (volume horaire différent)</t>
  </si>
  <si>
    <t>DU3 ST3 - 40h affichées dont 10h en autoformation</t>
  </si>
  <si>
    <t>42h affichées dont 10h en autoformation</t>
  </si>
  <si>
    <t>Fonction de reproduction des métazoaires</t>
  </si>
  <si>
    <t>Outils mathématiques</t>
  </si>
  <si>
    <t xml:space="preserve">ST-MFA-L2-CH-S4-EC-CH4010 </t>
  </si>
  <si>
    <t>Bases de Python</t>
  </si>
  <si>
    <t>report  notes session 1</t>
  </si>
  <si>
    <t>Contrôle Terminal -  Nature de l'épreuve</t>
  </si>
  <si>
    <t>S1ET222-S1SV224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</si>
</sst>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1" x14ac:knownFonts="1">
    <font>
      <sz val="10"/>
      <color rgb="FF000000"/>
      <name val="Arial"/>
      <scheme val="minor"/>
    </font>
    <font>
      <sz val="10"/>
      <color rgb="FFFF0000"/>
      <name val="Calibri"/>
      <family val="2"/>
    </font>
    <font>
      <sz val="10"/>
      <color rgb="FFFF0000"/>
      <name val="Times New Roman"/>
      <family val="1"/>
    </font>
    <font>
      <b/>
      <sz val="10"/>
      <color rgb="FFFF0000"/>
      <name val="Calibri"/>
      <family val="2"/>
    </font>
    <font>
      <sz val="10"/>
      <color rgb="FF000000"/>
      <name val="Arial"/>
      <family val="2"/>
      <scheme val="minor"/>
    </font>
    <font>
      <sz val="10"/>
      <color rgb="FFFF0000"/>
      <name val="Arial"/>
      <family val="2"/>
      <scheme val="minor"/>
    </font>
    <font>
      <b/>
      <sz val="10"/>
      <color theme="1"/>
      <name val="Calibri"/>
      <family val="2"/>
    </font>
    <font>
      <b/>
      <sz val="10"/>
      <color rgb="FF000000"/>
      <name val="Calibri"/>
      <family val="2"/>
    </font>
    <font>
      <sz val="10"/>
      <color rgb="FF000000"/>
      <name val="Times New Roman"/>
      <family val="1"/>
    </font>
    <font>
      <sz val="10"/>
      <color theme="1"/>
      <name val="Arial"/>
      <family val="2"/>
      <scheme val="minor"/>
    </font>
    <font>
      <u/>
      <sz val="10"/>
      <color rgb="FF1155CC"/>
      <name val="Arial"/>
      <family val="2"/>
    </font>
    <font>
      <b/>
      <sz val="10"/>
      <color theme="1"/>
      <name val="Times New Roman"/>
      <family val="1"/>
    </font>
    <font>
      <sz val="10"/>
      <name val="Arial"/>
      <family val="2"/>
    </font>
    <font>
      <sz val="10"/>
      <color theme="1"/>
      <name val="Calibri"/>
      <family val="2"/>
    </font>
    <font>
      <sz val="10"/>
      <color rgb="FF000000"/>
      <name val="Calibri"/>
      <family val="2"/>
    </font>
    <font>
      <sz val="8"/>
      <color theme="1"/>
      <name val="Calibri"/>
      <family val="2"/>
    </font>
    <font>
      <sz val="8"/>
      <color rgb="FF000000"/>
      <name val="Calibri"/>
      <family val="2"/>
    </font>
    <font>
      <b/>
      <sz val="8"/>
      <color theme="1"/>
      <name val="Calibri"/>
      <family val="2"/>
    </font>
    <font>
      <sz val="8"/>
      <color rgb="FFFF0000"/>
      <name val="Calibri"/>
      <family val="2"/>
    </font>
    <font>
      <sz val="8"/>
      <name val="Calibri"/>
      <family val="2"/>
    </font>
    <font>
      <sz val="8"/>
      <color rgb="FF0070C0"/>
      <name val="Calibri"/>
      <family val="2"/>
    </font>
    <font>
      <sz val="10"/>
      <color rgb="FF0070C0"/>
      <name val="Calibri"/>
      <family val="2"/>
    </font>
    <font>
      <sz val="10"/>
      <color rgb="FF0070C0"/>
      <name val="Times New Roman"/>
      <family val="1"/>
    </font>
    <font>
      <sz val="10"/>
      <color rgb="FF0070C0"/>
      <name val="Arial"/>
      <family val="2"/>
      <scheme val="minor"/>
    </font>
    <font>
      <b/>
      <sz val="8"/>
      <color rgb="FF000000"/>
      <name val="Calibri"/>
      <family val="2"/>
    </font>
    <font>
      <b/>
      <sz val="10"/>
      <color rgb="FFFF0000"/>
      <name val="Arial"/>
      <family val="2"/>
      <scheme val="minor"/>
    </font>
    <font>
      <b/>
      <sz val="10"/>
      <color rgb="FF000000"/>
      <name val="Arial"/>
      <family val="2"/>
      <scheme val="minor"/>
    </font>
    <font>
      <sz val="9"/>
      <color theme="1"/>
      <name val="Calibri"/>
      <family val="2"/>
    </font>
    <font>
      <sz val="9"/>
      <color rgb="FF0070C0"/>
      <name val="Calibri"/>
      <family val="2"/>
    </font>
    <font>
      <sz val="9"/>
      <name val="Calibri"/>
      <family val="2"/>
    </font>
    <font>
      <sz val="9"/>
      <color rgb="FF000000"/>
      <name val="Calibri"/>
      <family val="2"/>
    </font>
    <font>
      <sz val="10"/>
      <name val="Times New Roman"/>
      <family val="1"/>
    </font>
    <font>
      <sz val="10"/>
      <name val="Calibri"/>
      <family val="2"/>
    </font>
    <font>
      <sz val="10"/>
      <name val="Arial"/>
      <family val="2"/>
      <scheme val="minor"/>
    </font>
    <font>
      <sz val="9"/>
      <color rgb="FFFF0000"/>
      <name val="Calibri"/>
      <family val="2"/>
    </font>
    <font>
      <sz val="9"/>
      <color rgb="FF7030A0"/>
      <name val="Calibri"/>
      <family val="2"/>
    </font>
    <font>
      <b/>
      <sz val="9"/>
      <color theme="1"/>
      <name val="Calibri"/>
      <family val="2"/>
    </font>
    <font>
      <u/>
      <sz val="9"/>
      <color rgb="FF1155CC"/>
      <name val="Calibri"/>
      <family val="2"/>
    </font>
    <font>
      <b/>
      <sz val="9"/>
      <color rgb="FF000000"/>
      <name val="Calibri"/>
      <family val="2"/>
    </font>
    <font>
      <b/>
      <sz val="9"/>
      <color rgb="FFFF0000"/>
      <name val="Calibri"/>
      <family val="2"/>
    </font>
    <font>
      <sz val="9"/>
      <color rgb="FFFF3399"/>
      <name val="Calibri"/>
      <family val="2"/>
    </font>
    <font>
      <b/>
      <sz val="9"/>
      <name val="Calibri"/>
      <family val="2"/>
    </font>
    <font>
      <b/>
      <sz val="8"/>
      <name val="Calibri"/>
      <family val="2"/>
    </font>
    <font>
      <sz val="8"/>
      <color rgb="FF000000"/>
      <name val="Arial"/>
      <family val="2"/>
      <scheme val="minor"/>
    </font>
    <font>
      <sz val="8"/>
      <color rgb="FF0070C0"/>
      <name val="Arial"/>
      <family val="2"/>
      <scheme val="minor"/>
    </font>
    <font>
      <sz val="8"/>
      <color rgb="FFFF0000"/>
      <name val="Arial"/>
      <family val="2"/>
      <scheme val="minor"/>
    </font>
    <font>
      <b/>
      <sz val="10"/>
      <color rgb="FF7030A0"/>
      <name val="Calibri"/>
      <family val="2"/>
    </font>
    <font>
      <b/>
      <sz val="10"/>
      <name val="Calibri"/>
      <family val="2"/>
    </font>
    <font>
      <sz val="10"/>
      <color rgb="FFFF3399"/>
      <name val="Times New Roman"/>
      <family val="1"/>
    </font>
    <font>
      <sz val="9"/>
      <color rgb="FFC00000"/>
      <name val="Calibri"/>
      <family val="2"/>
    </font>
    <font>
      <sz val="8"/>
      <name val="Arial"/>
      <family val="2"/>
      <scheme val="minor"/>
    </font>
    <font>
      <sz val="8"/>
      <name val="Arial"/>
      <family val="2"/>
    </font>
    <font>
      <sz val="10"/>
      <color rgb="FF7030A0"/>
      <name val="Times New Roman"/>
      <family val="1"/>
    </font>
    <font>
      <sz val="10"/>
      <color rgb="FF7030A0"/>
      <name val="Calibri"/>
      <family val="2"/>
    </font>
    <font>
      <b/>
      <sz val="10"/>
      <color rgb="FFFF0000"/>
      <name val="Arial"/>
      <family val="2"/>
      <scheme val="major"/>
    </font>
    <font>
      <sz val="10"/>
      <color rgb="FF7030A0"/>
      <name val="Arial"/>
      <family val="2"/>
      <scheme val="minor"/>
    </font>
    <font>
      <sz val="8"/>
      <color rgb="FF7030A0"/>
      <name val="Arial"/>
      <family val="2"/>
      <scheme val="minor"/>
    </font>
    <font>
      <sz val="8"/>
      <color rgb="FF7030A0"/>
      <name val="Calibri"/>
      <family val="2"/>
    </font>
    <font>
      <sz val="9"/>
      <color theme="5"/>
      <name val="Calibri"/>
      <family val="2"/>
    </font>
    <font>
      <b/>
      <sz val="9"/>
      <color rgb="FF0070C0"/>
      <name val="Calibri"/>
      <family val="2"/>
    </font>
    <font>
      <b/>
      <sz val="9"/>
      <color rgb="FF7030A0"/>
      <name val="Calibri"/>
      <family val="2"/>
    </font>
    <font>
      <b/>
      <sz val="8"/>
      <name val="Arial"/>
      <family val="2"/>
    </font>
    <font>
      <sz val="8"/>
      <name val="Arial"/>
      <family val="2"/>
      <scheme val="minor"/>
    </font>
    <font>
      <sz val="9"/>
      <color rgb="FF000000"/>
      <name val="Calibri"/>
      <family val="2"/>
    </font>
    <font>
      <sz val="9"/>
      <color theme="1"/>
      <name val="Calibri"/>
      <family val="2"/>
    </font>
    <font>
      <u/>
      <sz val="8"/>
      <color rgb="FF1155CC"/>
      <name val="Calibri"/>
      <family val="2"/>
    </font>
    <font>
      <b/>
      <sz val="8"/>
      <color rgb="FFFF0000"/>
      <name val="Calibri"/>
      <family val="2"/>
    </font>
    <font>
      <sz val="7"/>
      <color rgb="FF0070C0"/>
      <name val="Arial"/>
      <family val="2"/>
      <scheme val="minor"/>
    </font>
    <font>
      <sz val="9"/>
      <color theme="3"/>
      <name val="Calibri"/>
      <family val="2"/>
    </font>
    <font>
      <b/>
      <i/>
      <sz val="9"/>
      <color theme="1"/>
      <name val="Calibri"/>
      <family val="2"/>
    </font>
    <font>
      <sz val="11"/>
      <color rgb="FF000000"/>
      <name val="Calibri"/>
      <family val="2"/>
      <charset val="1"/>
    </font>
    <font>
      <sz val="9"/>
      <color theme="3" tint="0.39997558519241921"/>
      <name val="Calibri"/>
      <family val="2"/>
    </font>
    <font>
      <b/>
      <sz val="9"/>
      <color theme="0"/>
      <name val="Calibri"/>
      <family val="2"/>
    </font>
    <font>
      <b/>
      <sz val="18"/>
      <color rgb="FFFF0000"/>
      <name val="Calibri"/>
      <family val="2"/>
    </font>
    <font>
      <sz val="9"/>
      <color theme="1"/>
      <name val="Arial"/>
      <family val="2"/>
      <scheme val="minor"/>
    </font>
    <font>
      <strike/>
      <sz val="9"/>
      <name val="Calibri"/>
      <family val="2"/>
    </font>
    <font>
      <sz val="11"/>
      <color rgb="FFFF0000"/>
      <name val="Calibri"/>
      <family val="2"/>
    </font>
    <font>
      <sz val="8"/>
      <color rgb="FF00B050"/>
      <name val="Calibri"/>
      <family val="2"/>
    </font>
    <font>
      <b/>
      <sz val="8"/>
      <color rgb="FF0070C0"/>
      <name val="Calibri"/>
      <family val="2"/>
    </font>
    <font>
      <sz val="8"/>
      <color theme="6" tint="-0.249977111117893"/>
      <name val="Calibri"/>
      <family val="2"/>
    </font>
    <font>
      <sz val="8"/>
      <color rgb="FF0070C0"/>
      <name val="Times New Roman"/>
      <family val="1"/>
    </font>
  </fonts>
  <fills count="23">
    <fill>
      <patternFill patternType="none"/>
    </fill>
    <fill>
      <patternFill patternType="gray125"/>
    </fill>
    <fill>
      <patternFill patternType="solid">
        <fgColor rgb="FF548DD4"/>
        <bgColor rgb="FF548DD4"/>
      </patternFill>
    </fill>
    <fill>
      <patternFill patternType="solid">
        <fgColor rgb="FFF3F3F3"/>
        <bgColor rgb="FFF3F3F3"/>
      </patternFill>
    </fill>
    <fill>
      <patternFill patternType="solid">
        <fgColor rgb="FFDBE5F1"/>
        <bgColor rgb="FFDBE5F1"/>
      </patternFill>
    </fill>
    <fill>
      <patternFill patternType="solid">
        <fgColor theme="0" tint="-4.9989318521683403E-2"/>
        <bgColor indexed="64"/>
      </patternFill>
    </fill>
    <fill>
      <patternFill patternType="solid">
        <fgColor theme="2" tint="-4.9989318521683403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4D8AD3"/>
        <bgColor rgb="FF548DD4"/>
      </patternFill>
    </fill>
    <fill>
      <patternFill patternType="solid">
        <fgColor rgb="FF4D8AD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14999847407452621"/>
        <bgColor rgb="FFF3F3F3"/>
      </patternFill>
    </fill>
    <fill>
      <patternFill patternType="solid">
        <fgColor theme="2" tint="-4.9989318521683403E-2"/>
        <bgColor rgb="FFF3F3F3"/>
      </patternFill>
    </fill>
    <fill>
      <patternFill patternType="solid">
        <fgColor theme="0" tint="-0.14999847407452621"/>
        <bgColor indexed="64"/>
      </patternFill>
    </fill>
    <fill>
      <patternFill patternType="solid">
        <fgColor theme="2" tint="-0.14999847407452621"/>
        <bgColor indexed="64"/>
      </patternFill>
    </fill>
    <fill>
      <patternFill patternType="solid">
        <fgColor theme="2" tint="-0.14999847407452621"/>
        <bgColor rgb="FFF3F3F3"/>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rgb="FFDBE5F1"/>
      </patternFill>
    </fill>
    <fill>
      <patternFill patternType="solid">
        <fgColor rgb="FFD8E3F0"/>
        <bgColor rgb="FFDBE5F1"/>
      </patternFill>
    </fill>
    <fill>
      <patternFill patternType="solid">
        <fgColor rgb="FFD8E3F0"/>
        <bgColor indexed="64"/>
      </patternFill>
    </fill>
  </fills>
  <borders count="12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indexed="64"/>
      </bottom>
      <diagonal/>
    </border>
    <border>
      <left/>
      <right style="thin">
        <color rgb="FF000000"/>
      </right>
      <top style="thin">
        <color rgb="FF000000"/>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rgb="FF000000"/>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auto="1"/>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auto="1"/>
      </left>
      <right style="thin">
        <color auto="1"/>
      </right>
      <top style="medium">
        <color auto="1"/>
      </top>
      <bottom/>
      <diagonal/>
    </border>
    <border>
      <left style="medium">
        <color indexed="64"/>
      </left>
      <right/>
      <top style="medium">
        <color indexed="64"/>
      </top>
      <bottom/>
      <diagonal/>
    </border>
    <border>
      <left/>
      <right style="thin">
        <color auto="1"/>
      </right>
      <top style="thin">
        <color auto="1"/>
      </top>
      <bottom style="medium">
        <color indexed="64"/>
      </bottom>
      <diagonal/>
    </border>
    <border>
      <left style="thin">
        <color rgb="FF000000"/>
      </left>
      <right style="thin">
        <color rgb="FF000000"/>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diagonal/>
    </border>
    <border>
      <left style="thin">
        <color rgb="FF000000"/>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rgb="FF000000"/>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medium">
        <color indexed="64"/>
      </top>
      <bottom style="medium">
        <color indexed="64"/>
      </bottom>
      <diagonal/>
    </border>
    <border>
      <left/>
      <right style="thin">
        <color indexed="64"/>
      </right>
      <top style="medium">
        <color auto="1"/>
      </top>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auto="1"/>
      </right>
      <top style="thin">
        <color auto="1"/>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diagonal/>
    </border>
    <border>
      <left style="thin">
        <color rgb="FF000000"/>
      </left>
      <right style="thick">
        <color rgb="FF000000"/>
      </right>
      <top/>
      <bottom style="thin">
        <color rgb="FF000000"/>
      </bottom>
      <diagonal/>
    </border>
    <border>
      <left style="thin">
        <color indexed="64"/>
      </left>
      <right style="thin">
        <color rgb="FF000000"/>
      </right>
      <top style="thin">
        <color indexed="64"/>
      </top>
      <bottom style="thin">
        <color indexed="64"/>
      </bottom>
      <diagonal/>
    </border>
  </borders>
  <cellStyleXfs count="2">
    <xf numFmtId="0" fontId="0" fillId="0" borderId="0"/>
    <xf numFmtId="0" fontId="70" fillId="0" borderId="0"/>
  </cellStyleXfs>
  <cellXfs count="2240">
    <xf numFmtId="0" fontId="0" fillId="0" borderId="0" xfId="0" applyAlignment="1">
      <alignment horizontal="left" vertical="top"/>
    </xf>
    <xf numFmtId="1" fontId="2" fillId="0" borderId="9" xfId="0" applyNumberFormat="1" applyFont="1" applyBorder="1" applyAlignment="1">
      <alignment horizontal="center" vertical="center" wrapText="1"/>
    </xf>
    <xf numFmtId="0" fontId="2" fillId="0" borderId="9" xfId="0" applyFont="1" applyBorder="1" applyAlignment="1">
      <alignment horizontal="left" vertical="center"/>
    </xf>
    <xf numFmtId="0" fontId="4" fillId="0" borderId="0" xfId="0" applyFont="1" applyAlignment="1">
      <alignment horizontal="left" vertical="top"/>
    </xf>
    <xf numFmtId="0" fontId="2" fillId="0" borderId="9" xfId="0" applyFont="1" applyBorder="1" applyAlignment="1">
      <alignment horizontal="center" vertical="center" wrapText="1"/>
    </xf>
    <xf numFmtId="1" fontId="1" fillId="0" borderId="9" xfId="0" applyNumberFormat="1" applyFont="1" applyBorder="1" applyAlignment="1">
      <alignment horizontal="center" vertical="top" shrinkToFit="1"/>
    </xf>
    <xf numFmtId="1" fontId="1" fillId="0" borderId="9" xfId="0" applyNumberFormat="1" applyFont="1" applyBorder="1" applyAlignment="1">
      <alignment horizontal="center" vertical="center" shrinkToFi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2" fontId="7" fillId="0" borderId="7" xfId="0" applyNumberFormat="1" applyFont="1" applyBorder="1" applyAlignment="1">
      <alignment horizontal="center" vertical="center" shrinkToFit="1"/>
    </xf>
    <xf numFmtId="2" fontId="7" fillId="0" borderId="7" xfId="0" applyNumberFormat="1" applyFont="1" applyBorder="1" applyAlignment="1">
      <alignment horizontal="center" vertical="center" wrapText="1" shrinkToFit="1"/>
    </xf>
    <xf numFmtId="2" fontId="6" fillId="0" borderId="7" xfId="0" applyNumberFormat="1" applyFont="1" applyBorder="1" applyAlignment="1">
      <alignment horizontal="center" vertical="center" wrapText="1" shrinkToFit="1"/>
    </xf>
    <xf numFmtId="0" fontId="6" fillId="0" borderId="0" xfId="0" applyFont="1" applyAlignment="1">
      <alignment horizontal="left" vertical="top"/>
    </xf>
    <xf numFmtId="0" fontId="9" fillId="0" borderId="0" xfId="0" applyFont="1" applyAlignment="1">
      <alignment horizontal="left" vertical="top"/>
    </xf>
    <xf numFmtId="0" fontId="11" fillId="0" borderId="0" xfId="0" applyFont="1" applyAlignment="1">
      <alignment horizontal="left" vertical="top"/>
    </xf>
    <xf numFmtId="0" fontId="13" fillId="3" borderId="7" xfId="0" applyFont="1" applyFill="1" applyBorder="1" applyAlignment="1">
      <alignment horizontal="left" vertical="top" wrapText="1"/>
    </xf>
    <xf numFmtId="1" fontId="14" fillId="3" borderId="7" xfId="0" applyNumberFormat="1" applyFont="1" applyFill="1" applyBorder="1" applyAlignment="1">
      <alignment horizontal="center" vertical="center" shrinkToFit="1"/>
    </xf>
    <xf numFmtId="0" fontId="8" fillId="3" borderId="7" xfId="0" applyFont="1" applyFill="1" applyBorder="1" applyAlignment="1">
      <alignment horizontal="center" vertical="center" wrapText="1"/>
    </xf>
    <xf numFmtId="164" fontId="14" fillId="0" borderId="7" xfId="0" applyNumberFormat="1" applyFont="1" applyBorder="1" applyAlignment="1">
      <alignment horizontal="center" vertical="center" shrinkToFit="1"/>
    </xf>
    <xf numFmtId="0" fontId="8" fillId="3" borderId="7" xfId="0" applyFont="1" applyFill="1" applyBorder="1" applyAlignment="1">
      <alignment horizontal="left" vertical="top"/>
    </xf>
    <xf numFmtId="0" fontId="8" fillId="0" borderId="7" xfId="0" applyFont="1" applyBorder="1" applyAlignment="1">
      <alignment horizontal="center" vertical="center" wrapText="1"/>
    </xf>
    <xf numFmtId="1" fontId="14" fillId="0" borderId="7" xfId="0" applyNumberFormat="1" applyFont="1" applyBorder="1" applyAlignment="1">
      <alignment horizontal="center" vertical="center" shrinkToFit="1"/>
    </xf>
    <xf numFmtId="0" fontId="8" fillId="0" borderId="7" xfId="0" applyFont="1" applyBorder="1" applyAlignment="1">
      <alignment horizontal="left" vertical="top"/>
    </xf>
    <xf numFmtId="0" fontId="8" fillId="0" borderId="9" xfId="0" applyFont="1" applyBorder="1" applyAlignment="1">
      <alignment horizontal="left" vertical="top"/>
    </xf>
    <xf numFmtId="0" fontId="8" fillId="0" borderId="0" xfId="0" applyFont="1" applyAlignment="1">
      <alignment horizontal="center" wrapText="1"/>
    </xf>
    <xf numFmtId="0" fontId="8" fillId="0" borderId="0" xfId="0" applyFont="1" applyAlignment="1">
      <alignment horizontal="center" vertical="top" wrapText="1"/>
    </xf>
    <xf numFmtId="0" fontId="4" fillId="0" borderId="0" xfId="0" applyFont="1" applyAlignment="1">
      <alignment horizontal="center" vertical="top"/>
    </xf>
    <xf numFmtId="0" fontId="10" fillId="0" borderId="0" xfId="0" applyFont="1" applyAlignment="1">
      <alignment horizontal="left" vertical="top"/>
    </xf>
    <xf numFmtId="1" fontId="2" fillId="0" borderId="0" xfId="0" applyNumberFormat="1" applyFont="1" applyAlignment="1">
      <alignment horizontal="center" vertical="center" wrapText="1"/>
    </xf>
    <xf numFmtId="0" fontId="2" fillId="0" borderId="0" xfId="0" applyFont="1" applyAlignment="1">
      <alignment horizontal="center" vertical="center" wrapText="1"/>
    </xf>
    <xf numFmtId="1" fontId="1" fillId="0" borderId="0" xfId="0" applyNumberFormat="1" applyFont="1" applyAlignment="1">
      <alignment horizontal="center" vertical="center" shrinkToFi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2" fillId="0" borderId="0" xfId="0" applyFont="1" applyAlignment="1">
      <alignment horizontal="left" vertical="center"/>
    </xf>
    <xf numFmtId="0" fontId="1" fillId="0" borderId="8" xfId="0" applyFont="1" applyBorder="1" applyAlignment="1">
      <alignment horizontal="right" vertical="top" wrapText="1"/>
    </xf>
    <xf numFmtId="0" fontId="13" fillId="0" borderId="9" xfId="0" applyFont="1" applyBorder="1" applyAlignment="1">
      <alignment horizontal="left" vertical="top" wrapText="1"/>
    </xf>
    <xf numFmtId="0" fontId="2" fillId="0" borderId="7" xfId="0" applyFont="1" applyBorder="1" applyAlignment="1">
      <alignment horizontal="center" vertical="center" wrapText="1"/>
    </xf>
    <xf numFmtId="164" fontId="1" fillId="0" borderId="7" xfId="0" applyNumberFormat="1" applyFont="1" applyBorder="1" applyAlignment="1">
      <alignment horizontal="center" vertical="center" shrinkToFit="1"/>
    </xf>
    <xf numFmtId="1" fontId="1" fillId="0" borderId="9" xfId="0" applyNumberFormat="1" applyFont="1" applyBorder="1" applyAlignment="1">
      <alignment horizontal="center" vertical="top" wrapText="1"/>
    </xf>
    <xf numFmtId="0" fontId="1" fillId="0" borderId="9" xfId="0" applyFont="1" applyBorder="1" applyAlignment="1">
      <alignment horizontal="center" vertical="top" wrapText="1"/>
    </xf>
    <xf numFmtId="164" fontId="1" fillId="0" borderId="9" xfId="0" applyNumberFormat="1" applyFont="1" applyBorder="1" applyAlignment="1">
      <alignment horizontal="center" vertical="center" shrinkToFit="1"/>
    </xf>
    <xf numFmtId="0" fontId="8" fillId="0" borderId="1" xfId="0" applyFont="1" applyBorder="1" applyAlignment="1">
      <alignment horizontal="center" vertical="center" wrapText="1"/>
    </xf>
    <xf numFmtId="1" fontId="14" fillId="0" borderId="1" xfId="0" applyNumberFormat="1" applyFont="1" applyBorder="1" applyAlignment="1">
      <alignment horizontal="center" vertical="center" shrinkToFit="1"/>
    </xf>
    <xf numFmtId="0" fontId="1" fillId="0" borderId="9" xfId="0" applyFont="1" applyBorder="1" applyAlignment="1">
      <alignment horizontal="right" vertical="top" wrapText="1"/>
    </xf>
    <xf numFmtId="0" fontId="13" fillId="5" borderId="7" xfId="0" applyFont="1" applyFill="1" applyBorder="1" applyAlignment="1">
      <alignment horizontal="left" vertical="top" wrapText="1"/>
    </xf>
    <xf numFmtId="0" fontId="8" fillId="5" borderId="7" xfId="0" applyFont="1" applyFill="1" applyBorder="1" applyAlignment="1">
      <alignment horizontal="center" vertical="center" wrapText="1"/>
    </xf>
    <xf numFmtId="164" fontId="14" fillId="5" borderId="7" xfId="0" applyNumberFormat="1" applyFont="1" applyFill="1" applyBorder="1" applyAlignment="1">
      <alignment horizontal="center" vertical="center" shrinkToFit="1"/>
    </xf>
    <xf numFmtId="0" fontId="8" fillId="5" borderId="7" xfId="0" applyFont="1" applyFill="1" applyBorder="1" applyAlignment="1">
      <alignment horizontal="left" vertical="top"/>
    </xf>
    <xf numFmtId="0" fontId="13" fillId="0" borderId="7" xfId="0" applyFont="1" applyBorder="1" applyAlignment="1">
      <alignment horizontal="right" vertical="top" wrapText="1"/>
    </xf>
    <xf numFmtId="0" fontId="6" fillId="2" borderId="12" xfId="0" applyFont="1" applyFill="1" applyBorder="1" applyAlignment="1">
      <alignment vertical="center"/>
    </xf>
    <xf numFmtId="0" fontId="6" fillId="2" borderId="12" xfId="0" applyFont="1" applyFill="1" applyBorder="1" applyAlignment="1">
      <alignment vertical="center" wrapText="1"/>
    </xf>
    <xf numFmtId="0" fontId="8" fillId="6" borderId="7" xfId="0" applyFont="1" applyFill="1" applyBorder="1" applyAlignment="1">
      <alignment horizontal="center" vertical="center" wrapText="1"/>
    </xf>
    <xf numFmtId="164" fontId="14" fillId="6" borderId="7" xfId="0" applyNumberFormat="1" applyFont="1" applyFill="1" applyBorder="1" applyAlignment="1">
      <alignment horizontal="center" vertical="center" shrinkToFit="1"/>
    </xf>
    <xf numFmtId="0" fontId="8" fillId="6" borderId="7" xfId="0" applyFont="1" applyFill="1" applyBorder="1" applyAlignment="1">
      <alignment horizontal="left" vertical="top"/>
    </xf>
    <xf numFmtId="0" fontId="16" fillId="0" borderId="0" xfId="0" applyFont="1" applyAlignment="1">
      <alignment horizontal="left" vertical="top"/>
    </xf>
    <xf numFmtId="0" fontId="17" fillId="0" borderId="0" xfId="0" applyFont="1" applyAlignment="1">
      <alignment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0" borderId="0" xfId="0" applyFont="1" applyAlignment="1">
      <alignment vertical="center" wrapText="1"/>
    </xf>
    <xf numFmtId="0" fontId="17" fillId="2" borderId="12" xfId="0" applyFont="1" applyFill="1" applyBorder="1" applyAlignment="1">
      <alignment vertical="center" wrapText="1"/>
    </xf>
    <xf numFmtId="0" fontId="16" fillId="0" borderId="0" xfId="0" applyFont="1" applyAlignment="1">
      <alignment horizontal="right" vertical="top"/>
    </xf>
    <xf numFmtId="0" fontId="15" fillId="0" borderId="0" xfId="0" applyFont="1" applyAlignment="1">
      <alignment horizontal="right" vertical="top" wrapText="1"/>
    </xf>
    <xf numFmtId="0" fontId="18" fillId="0" borderId="0" xfId="0" applyFont="1" applyAlignment="1">
      <alignment horizontal="left" vertical="top"/>
    </xf>
    <xf numFmtId="0" fontId="5" fillId="0" borderId="0" xfId="0" applyFont="1" applyAlignment="1">
      <alignment horizontal="left" vertical="top"/>
    </xf>
    <xf numFmtId="1" fontId="21" fillId="0" borderId="7" xfId="0" applyNumberFormat="1" applyFont="1" applyBorder="1" applyAlignment="1">
      <alignment horizontal="center" vertical="center" shrinkToFit="1"/>
    </xf>
    <xf numFmtId="0" fontId="22" fillId="0" borderId="7" xfId="0" applyFont="1" applyBorder="1" applyAlignment="1">
      <alignment horizontal="center" vertical="center" wrapText="1"/>
    </xf>
    <xf numFmtId="164" fontId="21" fillId="0" borderId="7" xfId="0" applyNumberFormat="1" applyFont="1" applyBorder="1" applyAlignment="1">
      <alignment horizontal="center" vertical="center" shrinkToFit="1"/>
    </xf>
    <xf numFmtId="0" fontId="22" fillId="0" borderId="7" xfId="0" applyFont="1" applyBorder="1" applyAlignment="1">
      <alignment horizontal="left" vertical="top"/>
    </xf>
    <xf numFmtId="0" fontId="23" fillId="0" borderId="0" xfId="0" applyFont="1" applyAlignment="1">
      <alignment horizontal="left" vertical="top"/>
    </xf>
    <xf numFmtId="0" fontId="2" fillId="0" borderId="9" xfId="0" applyFont="1" applyBorder="1" applyAlignment="1">
      <alignment horizontal="left" vertical="top"/>
    </xf>
    <xf numFmtId="0" fontId="24" fillId="0" borderId="0" xfId="0" applyFont="1" applyAlignment="1">
      <alignment horizontal="left" vertical="top"/>
    </xf>
    <xf numFmtId="1" fontId="25" fillId="0" borderId="9" xfId="0" applyNumberFormat="1" applyFont="1" applyBorder="1" applyAlignment="1">
      <alignment horizontal="center" vertical="top"/>
    </xf>
    <xf numFmtId="164" fontId="3" fillId="0" borderId="7" xfId="0" applyNumberFormat="1" applyFont="1" applyBorder="1" applyAlignment="1">
      <alignment horizontal="center" vertical="center" shrinkToFit="1"/>
    </xf>
    <xf numFmtId="0" fontId="26" fillId="0" borderId="9" xfId="0" applyFont="1" applyBorder="1" applyAlignment="1">
      <alignment horizontal="left" vertical="top"/>
    </xf>
    <xf numFmtId="0" fontId="26" fillId="0" borderId="0" xfId="0" applyFont="1" applyAlignment="1">
      <alignment horizontal="left" vertical="top"/>
    </xf>
    <xf numFmtId="0" fontId="20" fillId="0" borderId="7" xfId="0" applyFont="1" applyBorder="1" applyAlignment="1">
      <alignment horizontal="right" vertical="top" wrapText="1"/>
    </xf>
    <xf numFmtId="0" fontId="27" fillId="3" borderId="7" xfId="0" applyFont="1" applyFill="1" applyBorder="1" applyAlignment="1">
      <alignment horizontal="left" vertical="top" wrapText="1"/>
    </xf>
    <xf numFmtId="0" fontId="27" fillId="0" borderId="7" xfId="0" applyFont="1" applyBorder="1" applyAlignment="1">
      <alignment horizontal="right" vertical="top" wrapText="1"/>
    </xf>
    <xf numFmtId="0" fontId="27" fillId="5" borderId="7" xfId="0" applyFont="1" applyFill="1" applyBorder="1" applyAlignment="1">
      <alignment horizontal="left" vertical="top" wrapText="1"/>
    </xf>
    <xf numFmtId="0" fontId="28" fillId="0" borderId="7" xfId="0" applyFont="1" applyBorder="1" applyAlignment="1">
      <alignment horizontal="right" vertical="top" wrapText="1"/>
    </xf>
    <xf numFmtId="0" fontId="27" fillId="0" borderId="1" xfId="0" applyFont="1" applyBorder="1" applyAlignment="1">
      <alignment horizontal="right" vertical="top" wrapText="1"/>
    </xf>
    <xf numFmtId="0" fontId="27" fillId="7" borderId="7" xfId="0" applyFont="1" applyFill="1" applyBorder="1" applyAlignment="1">
      <alignment horizontal="center" vertical="top" wrapText="1"/>
    </xf>
    <xf numFmtId="0" fontId="1" fillId="0" borderId="0" xfId="0" applyFont="1" applyAlignment="1">
      <alignment horizontal="right" vertical="top" wrapText="1"/>
    </xf>
    <xf numFmtId="0" fontId="13" fillId="0" borderId="1" xfId="0" applyFont="1" applyBorder="1" applyAlignment="1">
      <alignment horizontal="right" vertical="top" wrapText="1"/>
    </xf>
    <xf numFmtId="164" fontId="1" fillId="0" borderId="0" xfId="0" applyNumberFormat="1" applyFont="1" applyAlignment="1">
      <alignment horizontal="center" vertical="center" shrinkToFit="1"/>
    </xf>
    <xf numFmtId="0" fontId="2" fillId="0" borderId="21" xfId="0" applyFont="1" applyBorder="1" applyAlignment="1">
      <alignment horizontal="center" vertical="center" wrapText="1"/>
    </xf>
    <xf numFmtId="164" fontId="1" fillId="0" borderId="21" xfId="0" applyNumberFormat="1" applyFont="1" applyBorder="1" applyAlignment="1">
      <alignment horizontal="center" vertical="center" shrinkToFit="1"/>
    </xf>
    <xf numFmtId="0" fontId="6" fillId="0" borderId="9" xfId="0" applyFont="1" applyBorder="1" applyAlignment="1">
      <alignment horizontal="center" vertical="center" wrapText="1"/>
    </xf>
    <xf numFmtId="0" fontId="29" fillId="5" borderId="18" xfId="0" applyFont="1" applyFill="1" applyBorder="1" applyAlignment="1">
      <alignment horizontal="center" vertical="top"/>
    </xf>
    <xf numFmtId="0" fontId="31" fillId="0" borderId="7" xfId="0" applyFont="1" applyBorder="1" applyAlignment="1">
      <alignment horizontal="center" vertical="center" wrapText="1"/>
    </xf>
    <xf numFmtId="0" fontId="33" fillId="0" borderId="0" xfId="0" applyFont="1" applyAlignment="1">
      <alignment horizontal="left" vertical="top"/>
    </xf>
    <xf numFmtId="0" fontId="21" fillId="0" borderId="7" xfId="0" applyFont="1" applyBorder="1" applyAlignment="1">
      <alignment horizontal="right" vertical="top" wrapText="1"/>
    </xf>
    <xf numFmtId="1" fontId="32" fillId="0" borderId="7" xfId="0" applyNumberFormat="1" applyFont="1" applyBorder="1" applyAlignment="1">
      <alignment horizontal="center" vertical="center" shrinkToFit="1"/>
    </xf>
    <xf numFmtId="1" fontId="29" fillId="5" borderId="18" xfId="0" applyNumberFormat="1" applyFont="1" applyFill="1" applyBorder="1" applyAlignment="1">
      <alignment horizontal="center" vertical="top"/>
    </xf>
    <xf numFmtId="0" fontId="20" fillId="0" borderId="4" xfId="0" applyFont="1" applyBorder="1" applyAlignment="1">
      <alignment horizontal="right" vertical="top" wrapText="1"/>
    </xf>
    <xf numFmtId="0" fontId="19" fillId="0" borderId="4" xfId="0" applyFont="1" applyBorder="1" applyAlignment="1">
      <alignment horizontal="right" vertical="top" wrapText="1"/>
    </xf>
    <xf numFmtId="1" fontId="34" fillId="5" borderId="18" xfId="0" applyNumberFormat="1" applyFont="1" applyFill="1" applyBorder="1" applyAlignment="1">
      <alignment horizontal="center" vertical="top"/>
    </xf>
    <xf numFmtId="0" fontId="32" fillId="0" borderId="7" xfId="0" applyFont="1" applyBorder="1" applyAlignment="1">
      <alignment horizontal="right" vertical="top" wrapText="1"/>
    </xf>
    <xf numFmtId="0" fontId="14" fillId="0" borderId="0" xfId="0" applyFont="1" applyAlignment="1">
      <alignment horizontal="left" vertical="top" wrapText="1"/>
    </xf>
    <xf numFmtId="0" fontId="8" fillId="0" borderId="5" xfId="0" applyFont="1" applyBorder="1" applyAlignment="1">
      <alignment horizontal="center" vertical="center" wrapText="1"/>
    </xf>
    <xf numFmtId="0" fontId="8" fillId="3" borderId="9" xfId="0" applyFont="1" applyFill="1" applyBorder="1" applyAlignment="1">
      <alignment horizontal="center" vertical="center" wrapText="1"/>
    </xf>
    <xf numFmtId="0" fontId="29" fillId="5" borderId="9" xfId="0" applyFont="1" applyFill="1" applyBorder="1" applyAlignment="1">
      <alignment horizontal="center" vertical="top"/>
    </xf>
    <xf numFmtId="1" fontId="29" fillId="5" borderId="9" xfId="0" applyNumberFormat="1" applyFont="1" applyFill="1" applyBorder="1" applyAlignment="1">
      <alignment horizontal="center" vertical="top"/>
    </xf>
    <xf numFmtId="0" fontId="30" fillId="0" borderId="7" xfId="0" applyFont="1" applyBorder="1" applyAlignment="1">
      <alignment horizontal="left" vertical="top"/>
    </xf>
    <xf numFmtId="0" fontId="14" fillId="0" borderId="0" xfId="0" applyFont="1" applyAlignment="1">
      <alignment horizontal="left" vertical="top"/>
    </xf>
    <xf numFmtId="0" fontId="30" fillId="0" borderId="5" xfId="0" applyFont="1" applyBorder="1" applyAlignment="1">
      <alignment horizontal="left" vertical="top"/>
    </xf>
    <xf numFmtId="0" fontId="12" fillId="0" borderId="3" xfId="0" applyFont="1" applyBorder="1" applyAlignment="1">
      <alignment vertical="top"/>
    </xf>
    <xf numFmtId="164" fontId="32" fillId="0" borderId="7" xfId="0" applyNumberFormat="1" applyFont="1" applyBorder="1" applyAlignment="1">
      <alignment horizontal="center" vertical="center" shrinkToFit="1"/>
    </xf>
    <xf numFmtId="0" fontId="8" fillId="0" borderId="0" xfId="0" applyFont="1" applyAlignment="1">
      <alignment horizontal="center" vertical="center" wrapText="1"/>
    </xf>
    <xf numFmtId="0" fontId="6" fillId="0" borderId="1" xfId="0" applyFont="1" applyBorder="1" applyAlignment="1">
      <alignment vertical="center"/>
    </xf>
    <xf numFmtId="164" fontId="14" fillId="0" borderId="0" xfId="0" applyNumberFormat="1" applyFont="1" applyAlignment="1">
      <alignment horizontal="center" vertical="center" shrinkToFit="1"/>
    </xf>
    <xf numFmtId="1" fontId="14" fillId="3" borderId="5" xfId="0" applyNumberFormat="1" applyFont="1" applyFill="1" applyBorder="1" applyAlignment="1">
      <alignment horizontal="center" vertical="center" shrinkToFit="1"/>
    </xf>
    <xf numFmtId="0" fontId="8" fillId="3" borderId="5" xfId="0" applyFont="1" applyFill="1" applyBorder="1" applyAlignment="1">
      <alignment horizontal="center" vertical="center" wrapText="1"/>
    </xf>
    <xf numFmtId="0" fontId="8" fillId="3" borderId="5" xfId="0" applyFont="1" applyFill="1" applyBorder="1" applyAlignment="1">
      <alignment horizontal="left" vertical="top"/>
    </xf>
    <xf numFmtId="0" fontId="17" fillId="2" borderId="9" xfId="0" applyFont="1" applyFill="1" applyBorder="1" applyAlignment="1">
      <alignment vertical="center"/>
    </xf>
    <xf numFmtId="2" fontId="7" fillId="0" borderId="9" xfId="0" applyNumberFormat="1" applyFont="1" applyBorder="1" applyAlignment="1">
      <alignment horizontal="center" vertical="center" shrinkToFit="1"/>
    </xf>
    <xf numFmtId="2" fontId="7" fillId="0" borderId="9" xfId="0" applyNumberFormat="1" applyFont="1" applyBorder="1" applyAlignment="1">
      <alignment horizontal="center" vertical="center" wrapText="1" shrinkToFit="1"/>
    </xf>
    <xf numFmtId="2" fontId="6" fillId="0" borderId="9" xfId="0" applyNumberFormat="1" applyFont="1" applyBorder="1" applyAlignment="1">
      <alignment horizontal="center" vertical="center" wrapText="1" shrinkToFit="1"/>
    </xf>
    <xf numFmtId="0" fontId="15" fillId="3" borderId="4" xfId="0" applyFont="1" applyFill="1" applyBorder="1" applyAlignment="1">
      <alignment horizontal="left" vertical="top" wrapText="1"/>
    </xf>
    <xf numFmtId="0" fontId="15" fillId="0" borderId="4" xfId="0" applyFont="1" applyBorder="1" applyAlignment="1">
      <alignment horizontal="right" vertical="top" wrapText="1"/>
    </xf>
    <xf numFmtId="0" fontId="12" fillId="0" borderId="3" xfId="0" applyFont="1" applyBorder="1" applyAlignment="1">
      <alignment horizontal="left" vertical="top"/>
    </xf>
    <xf numFmtId="0" fontId="28" fillId="0" borderId="0" xfId="0" applyFont="1" applyAlignment="1">
      <alignment horizontal="center" vertical="top"/>
    </xf>
    <xf numFmtId="0" fontId="20" fillId="0" borderId="3" xfId="0" applyFont="1" applyBorder="1" applyAlignment="1">
      <alignment horizontal="center" vertical="top" wrapText="1"/>
    </xf>
    <xf numFmtId="0" fontId="20" fillId="0" borderId="3" xfId="0" applyFont="1" applyBorder="1" applyAlignment="1">
      <alignment horizontal="right" vertical="top" wrapText="1"/>
    </xf>
    <xf numFmtId="0" fontId="13" fillId="6" borderId="7" xfId="0" applyFont="1" applyFill="1" applyBorder="1" applyAlignment="1">
      <alignment horizontal="left" vertical="top" wrapText="1"/>
    </xf>
    <xf numFmtId="0" fontId="1" fillId="0" borderId="9" xfId="0" applyFont="1" applyBorder="1" applyAlignment="1">
      <alignment horizontal="right" vertical="center" wrapText="1"/>
    </xf>
    <xf numFmtId="0" fontId="1" fillId="0" borderId="0" xfId="0" applyFont="1" applyAlignment="1">
      <alignment horizontal="right" vertical="center" wrapText="1"/>
    </xf>
    <xf numFmtId="0" fontId="6" fillId="2" borderId="2" xfId="0" applyFont="1" applyFill="1" applyBorder="1" applyAlignment="1">
      <alignment horizontal="left" vertical="center" wrapText="1"/>
    </xf>
    <xf numFmtId="0" fontId="13" fillId="0" borderId="0" xfId="0" applyFont="1" applyAlignment="1">
      <alignment horizontal="left" vertical="top" wrapText="1"/>
    </xf>
    <xf numFmtId="0" fontId="3" fillId="0" borderId="9" xfId="0" applyFont="1" applyBorder="1" applyAlignment="1">
      <alignment horizontal="right" vertical="top"/>
    </xf>
    <xf numFmtId="0" fontId="21" fillId="0" borderId="0" xfId="0" applyFont="1" applyAlignment="1">
      <alignment horizontal="right" vertical="top"/>
    </xf>
    <xf numFmtId="0" fontId="21" fillId="0" borderId="7" xfId="0" applyFont="1" applyBorder="1" applyAlignment="1">
      <alignment horizontal="right" vertical="center" wrapText="1"/>
    </xf>
    <xf numFmtId="0" fontId="21" fillId="0" borderId="4" xfId="0" applyFont="1" applyBorder="1" applyAlignment="1">
      <alignment horizontal="right" vertical="top" wrapText="1"/>
    </xf>
    <xf numFmtId="0" fontId="13" fillId="0" borderId="4" xfId="0" applyFont="1" applyBorder="1" applyAlignment="1">
      <alignment horizontal="right" vertical="top" wrapText="1"/>
    </xf>
    <xf numFmtId="0" fontId="13" fillId="0" borderId="0" xfId="0" applyFont="1" applyAlignment="1">
      <alignment horizontal="right" vertical="top" wrapText="1"/>
    </xf>
    <xf numFmtId="0" fontId="6" fillId="2" borderId="8" xfId="0" applyFont="1" applyFill="1" applyBorder="1" applyAlignment="1">
      <alignment horizontal="left" vertical="center" wrapText="1"/>
    </xf>
    <xf numFmtId="0" fontId="6" fillId="0" borderId="10" xfId="0" applyFont="1" applyBorder="1" applyAlignment="1">
      <alignment vertical="center"/>
    </xf>
    <xf numFmtId="0" fontId="13" fillId="0" borderId="7" xfId="0" applyFont="1" applyBorder="1" applyAlignment="1">
      <alignment horizontal="right" vertical="center" wrapText="1"/>
    </xf>
    <xf numFmtId="0" fontId="6" fillId="0" borderId="10" xfId="0" applyFont="1" applyBorder="1" applyAlignment="1">
      <alignment vertical="center" wrapText="1"/>
    </xf>
    <xf numFmtId="0" fontId="30" fillId="0" borderId="0" xfId="0" applyFont="1" applyAlignment="1">
      <alignment horizontal="left" vertical="top"/>
    </xf>
    <xf numFmtId="0" fontId="30" fillId="0" borderId="0" xfId="0" applyFont="1" applyAlignment="1">
      <alignment horizontal="left" wrapText="1"/>
    </xf>
    <xf numFmtId="0" fontId="36" fillId="0" borderId="0" xfId="0" applyFont="1" applyAlignment="1">
      <alignment horizontal="left" vertical="top"/>
    </xf>
    <xf numFmtId="0" fontId="30" fillId="0" borderId="0" xfId="0" applyFont="1" applyAlignment="1">
      <alignment horizontal="center" wrapText="1"/>
    </xf>
    <xf numFmtId="0" fontId="27" fillId="0" borderId="0" xfId="0" applyFont="1" applyAlignment="1">
      <alignment horizontal="left" vertical="top"/>
    </xf>
    <xf numFmtId="0" fontId="37" fillId="0" borderId="0" xfId="0" applyFont="1" applyAlignment="1">
      <alignment horizontal="left" vertical="top"/>
    </xf>
    <xf numFmtId="0" fontId="30" fillId="0" borderId="0" xfId="0" applyFont="1" applyAlignment="1">
      <alignment horizontal="left" vertical="top" wrapText="1"/>
    </xf>
    <xf numFmtId="0" fontId="30" fillId="0" borderId="0" xfId="0" applyFont="1" applyAlignment="1">
      <alignment horizontal="center" vertical="top" wrapText="1"/>
    </xf>
    <xf numFmtId="0" fontId="30" fillId="0" borderId="0" xfId="0" applyFont="1" applyAlignment="1">
      <alignment horizontal="center" vertical="top"/>
    </xf>
    <xf numFmtId="0" fontId="36" fillId="2" borderId="12" xfId="0" applyFont="1" applyFill="1" applyBorder="1" applyAlignment="1">
      <alignment vertical="center" wrapText="1"/>
    </xf>
    <xf numFmtId="0" fontId="36" fillId="2" borderId="12" xfId="0" applyFont="1" applyFill="1" applyBorder="1" applyAlignment="1">
      <alignment vertical="center"/>
    </xf>
    <xf numFmtId="0" fontId="29" fillId="0" borderId="3" xfId="0" applyFont="1" applyBorder="1" applyAlignment="1">
      <alignment vertical="top"/>
    </xf>
    <xf numFmtId="0" fontId="29" fillId="0" borderId="4" xfId="0" applyFont="1" applyBorder="1" applyAlignment="1">
      <alignment vertical="top"/>
    </xf>
    <xf numFmtId="0" fontId="36" fillId="2" borderId="8" xfId="0" applyFont="1" applyFill="1" applyBorder="1" applyAlignment="1">
      <alignment vertical="center"/>
    </xf>
    <xf numFmtId="0" fontId="36" fillId="0" borderId="6" xfId="0" applyFont="1" applyBorder="1" applyAlignment="1">
      <alignment vertical="center" wrapText="1"/>
    </xf>
    <xf numFmtId="0" fontId="36" fillId="0" borderId="7" xfId="0" applyFont="1" applyBorder="1" applyAlignment="1">
      <alignment horizontal="center" vertical="center" wrapText="1"/>
    </xf>
    <xf numFmtId="2" fontId="38" fillId="0" borderId="7" xfId="0" applyNumberFormat="1" applyFont="1" applyBorder="1" applyAlignment="1">
      <alignment horizontal="center" vertical="center" shrinkToFit="1"/>
    </xf>
    <xf numFmtId="2" fontId="38" fillId="0" borderId="7" xfId="0" applyNumberFormat="1" applyFont="1" applyBorder="1" applyAlignment="1">
      <alignment horizontal="center" vertical="center" wrapText="1" shrinkToFit="1"/>
    </xf>
    <xf numFmtId="2" fontId="36" fillId="0" borderId="7" xfId="0" applyNumberFormat="1" applyFont="1" applyBorder="1" applyAlignment="1">
      <alignment horizontal="center" vertical="center" wrapText="1" shrinkToFit="1"/>
    </xf>
    <xf numFmtId="0" fontId="38" fillId="0" borderId="7" xfId="0" applyFont="1" applyBorder="1" applyAlignment="1">
      <alignment horizontal="center" vertical="center"/>
    </xf>
    <xf numFmtId="1" fontId="30" fillId="5" borderId="7" xfId="0" applyNumberFormat="1" applyFont="1" applyFill="1" applyBorder="1" applyAlignment="1">
      <alignment horizontal="center" vertical="center" wrapText="1"/>
    </xf>
    <xf numFmtId="0" fontId="30" fillId="3" borderId="7" xfId="0" applyFont="1" applyFill="1" applyBorder="1" applyAlignment="1">
      <alignment horizontal="center" vertical="center" wrapText="1"/>
    </xf>
    <xf numFmtId="164" fontId="30" fillId="5" borderId="7" xfId="0" applyNumberFormat="1" applyFont="1" applyFill="1" applyBorder="1" applyAlignment="1">
      <alignment horizontal="center" vertical="center" shrinkToFit="1"/>
    </xf>
    <xf numFmtId="0" fontId="30" fillId="3" borderId="7" xfId="0" applyFont="1" applyFill="1" applyBorder="1" applyAlignment="1">
      <alignment horizontal="left" vertical="top"/>
    </xf>
    <xf numFmtId="1" fontId="30" fillId="0" borderId="7" xfId="0" applyNumberFormat="1" applyFont="1" applyBorder="1" applyAlignment="1">
      <alignment horizontal="right" vertical="center" shrinkToFit="1"/>
    </xf>
    <xf numFmtId="0" fontId="30" fillId="0" borderId="7" xfId="0" applyFont="1" applyBorder="1" applyAlignment="1">
      <alignment horizontal="center" vertical="center" wrapText="1"/>
    </xf>
    <xf numFmtId="164" fontId="30" fillId="0" borderId="7" xfId="0" applyNumberFormat="1" applyFont="1" applyBorder="1" applyAlignment="1">
      <alignment horizontal="right" vertical="center" shrinkToFit="1"/>
    </xf>
    <xf numFmtId="0" fontId="30" fillId="0" borderId="7" xfId="0" applyFont="1" applyBorder="1" applyAlignment="1">
      <alignment horizontal="right" vertical="center" wrapText="1"/>
    </xf>
    <xf numFmtId="1" fontId="30" fillId="0" borderId="7" xfId="0" applyNumberFormat="1" applyFont="1" applyBorder="1" applyAlignment="1">
      <alignment horizontal="center" vertical="center" shrinkToFit="1"/>
    </xf>
    <xf numFmtId="164" fontId="30" fillId="0" borderId="7" xfId="0" applyNumberFormat="1" applyFont="1" applyBorder="1" applyAlignment="1">
      <alignment horizontal="center" vertical="center" shrinkToFit="1"/>
    </xf>
    <xf numFmtId="0" fontId="30" fillId="5" borderId="7" xfId="0" applyFont="1" applyFill="1" applyBorder="1" applyAlignment="1">
      <alignment horizontal="center" vertical="center" wrapText="1"/>
    </xf>
    <xf numFmtId="1" fontId="30" fillId="5" borderId="7" xfId="0" applyNumberFormat="1" applyFont="1" applyFill="1" applyBorder="1" applyAlignment="1">
      <alignment horizontal="center" vertical="center" shrinkToFit="1"/>
    </xf>
    <xf numFmtId="0" fontId="30" fillId="5" borderId="7" xfId="0" applyFont="1" applyFill="1" applyBorder="1" applyAlignment="1">
      <alignment horizontal="left" vertical="top"/>
    </xf>
    <xf numFmtId="0" fontId="30" fillId="0" borderId="7" xfId="0" applyFont="1" applyBorder="1" applyAlignment="1">
      <alignment vertical="center" wrapText="1"/>
    </xf>
    <xf numFmtId="0" fontId="34" fillId="0" borderId="7" xfId="0" applyFont="1" applyBorder="1" applyAlignment="1">
      <alignment horizontal="center" vertical="center" wrapText="1"/>
    </xf>
    <xf numFmtId="0" fontId="36" fillId="2" borderId="8" xfId="0" applyFont="1" applyFill="1" applyBorder="1" applyAlignment="1">
      <alignment vertical="center" wrapText="1"/>
    </xf>
    <xf numFmtId="0" fontId="27" fillId="0" borderId="0" xfId="0" applyFont="1" applyAlignment="1">
      <alignment horizontal="right" vertical="top" wrapText="1"/>
    </xf>
    <xf numFmtId="0" fontId="28" fillId="0" borderId="9" xfId="0" applyFont="1" applyBorder="1" applyAlignment="1">
      <alignment horizontal="right" vertical="top"/>
    </xf>
    <xf numFmtId="0" fontId="27" fillId="0" borderId="5" xfId="0" applyFont="1" applyBorder="1" applyAlignment="1">
      <alignment horizontal="right" vertical="top" wrapText="1"/>
    </xf>
    <xf numFmtId="0" fontId="27" fillId="7" borderId="5" xfId="0" applyFont="1" applyFill="1" applyBorder="1" applyAlignment="1">
      <alignment horizontal="right" vertical="top" wrapText="1"/>
    </xf>
    <xf numFmtId="0" fontId="30" fillId="7" borderId="7" xfId="0" applyFont="1" applyFill="1" applyBorder="1" applyAlignment="1">
      <alignment horizontal="right" vertical="center" wrapText="1"/>
    </xf>
    <xf numFmtId="0" fontId="30" fillId="7" borderId="7" xfId="0" applyFont="1" applyFill="1" applyBorder="1" applyAlignment="1">
      <alignment horizontal="center" vertical="center" wrapText="1"/>
    </xf>
    <xf numFmtId="1" fontId="30" fillId="7" borderId="7" xfId="0" applyNumberFormat="1" applyFont="1" applyFill="1" applyBorder="1" applyAlignment="1">
      <alignment horizontal="center" vertical="center" shrinkToFit="1"/>
    </xf>
    <xf numFmtId="164" fontId="30" fillId="7" borderId="7" xfId="0" applyNumberFormat="1" applyFont="1" applyFill="1" applyBorder="1" applyAlignment="1">
      <alignment horizontal="right" vertical="center" shrinkToFit="1"/>
    </xf>
    <xf numFmtId="0" fontId="30" fillId="0" borderId="1" xfId="0" applyFont="1" applyBorder="1" applyAlignment="1">
      <alignment horizontal="right" vertical="center" wrapText="1"/>
    </xf>
    <xf numFmtId="0" fontId="30" fillId="0" borderId="1" xfId="0" applyFont="1" applyBorder="1" applyAlignment="1">
      <alignment horizontal="center" vertical="center" wrapText="1"/>
    </xf>
    <xf numFmtId="1" fontId="30" fillId="0" borderId="1" xfId="0" applyNumberFormat="1" applyFont="1" applyBorder="1" applyAlignment="1">
      <alignment horizontal="center" vertical="center" shrinkToFit="1"/>
    </xf>
    <xf numFmtId="164" fontId="30" fillId="0" borderId="1" xfId="0" applyNumberFormat="1" applyFont="1" applyBorder="1" applyAlignment="1">
      <alignment horizontal="right" vertical="center" shrinkToFit="1"/>
    </xf>
    <xf numFmtId="0" fontId="30" fillId="0" borderId="1" xfId="0" applyFont="1" applyBorder="1" applyAlignment="1">
      <alignment horizontal="left" vertical="top"/>
    </xf>
    <xf numFmtId="0" fontId="34" fillId="0" borderId="14" xfId="0" applyFont="1" applyBorder="1" applyAlignment="1">
      <alignment horizontal="right" vertical="top" wrapText="1"/>
    </xf>
    <xf numFmtId="1" fontId="34" fillId="0" borderId="19" xfId="0" applyNumberFormat="1" applyFont="1" applyBorder="1" applyAlignment="1">
      <alignment horizontal="center" vertical="center" shrinkToFit="1"/>
    </xf>
    <xf numFmtId="0" fontId="34" fillId="0" borderId="19" xfId="0" applyFont="1" applyBorder="1" applyAlignment="1">
      <alignment horizontal="center" vertical="center" wrapText="1"/>
    </xf>
    <xf numFmtId="1" fontId="34" fillId="0" borderId="19" xfId="0" applyNumberFormat="1" applyFont="1" applyBorder="1" applyAlignment="1">
      <alignment horizontal="center" vertical="center" wrapText="1"/>
    </xf>
    <xf numFmtId="0" fontId="34" fillId="8" borderId="9" xfId="0" applyFont="1" applyFill="1" applyBorder="1" applyAlignment="1">
      <alignment horizontal="right" vertical="center" wrapText="1"/>
    </xf>
    <xf numFmtId="1" fontId="34" fillId="8" borderId="9" xfId="0" applyNumberFormat="1" applyFont="1" applyFill="1" applyBorder="1" applyAlignment="1">
      <alignment horizontal="center" vertical="center" wrapText="1"/>
    </xf>
    <xf numFmtId="0" fontId="34" fillId="8" borderId="9" xfId="0" applyFont="1" applyFill="1" applyBorder="1" applyAlignment="1">
      <alignment horizontal="center" vertical="center" wrapText="1"/>
    </xf>
    <xf numFmtId="1" fontId="34" fillId="8" borderId="9" xfId="0" applyNumberFormat="1" applyFont="1" applyFill="1" applyBorder="1" applyAlignment="1">
      <alignment horizontal="center" vertical="center" shrinkToFit="1"/>
    </xf>
    <xf numFmtId="0" fontId="34" fillId="0" borderId="0" xfId="0" applyFont="1" applyAlignment="1">
      <alignment horizontal="right" vertical="top" wrapText="1"/>
    </xf>
    <xf numFmtId="1" fontId="34" fillId="0" borderId="0" xfId="0" applyNumberFormat="1" applyFont="1" applyAlignment="1">
      <alignment horizontal="center" vertical="center" shrinkToFit="1"/>
    </xf>
    <xf numFmtId="0" fontId="34" fillId="0" borderId="0" xfId="0" applyFont="1" applyAlignment="1">
      <alignment horizontal="center" vertical="center" wrapText="1"/>
    </xf>
    <xf numFmtId="1" fontId="34" fillId="0" borderId="0" xfId="0" applyNumberFormat="1" applyFont="1" applyAlignment="1">
      <alignment horizontal="center" vertical="center" wrapText="1"/>
    </xf>
    <xf numFmtId="164" fontId="34" fillId="0" borderId="0" xfId="0" applyNumberFormat="1" applyFont="1" applyAlignment="1">
      <alignment horizontal="center" vertical="center" shrinkToFit="1"/>
    </xf>
    <xf numFmtId="0" fontId="36" fillId="0" borderId="28" xfId="0" applyFont="1" applyBorder="1" applyAlignment="1">
      <alignment vertical="center"/>
    </xf>
    <xf numFmtId="0" fontId="36" fillId="0" borderId="9" xfId="0" applyFont="1" applyBorder="1" applyAlignment="1">
      <alignment horizontal="center" vertical="center" wrapText="1"/>
    </xf>
    <xf numFmtId="0" fontId="36" fillId="0" borderId="4" xfId="0" applyFont="1" applyBorder="1" applyAlignment="1">
      <alignment horizontal="center" vertical="center" wrapText="1"/>
    </xf>
    <xf numFmtId="0" fontId="30" fillId="3" borderId="4" xfId="0" applyFont="1" applyFill="1" applyBorder="1" applyAlignment="1">
      <alignment horizontal="center" vertical="center" wrapText="1"/>
    </xf>
    <xf numFmtId="1" fontId="30" fillId="0" borderId="5" xfId="0" applyNumberFormat="1" applyFont="1" applyBorder="1" applyAlignment="1">
      <alignment horizontal="right" vertical="center" shrinkToFit="1"/>
    </xf>
    <xf numFmtId="0" fontId="29" fillId="0" borderId="7" xfId="0" applyFont="1" applyBorder="1" applyAlignment="1">
      <alignment horizontal="right" vertical="top" wrapText="1"/>
    </xf>
    <xf numFmtId="0" fontId="35" fillId="0" borderId="7" xfId="0" applyFont="1" applyBorder="1" applyAlignment="1">
      <alignment horizontal="right" vertical="top" wrapText="1"/>
    </xf>
    <xf numFmtId="1" fontId="30" fillId="0" borderId="7" xfId="0" applyNumberFormat="1" applyFont="1" applyBorder="1" applyAlignment="1">
      <alignment horizontal="center" vertical="center" wrapText="1" shrinkToFit="1"/>
    </xf>
    <xf numFmtId="0" fontId="35" fillId="0" borderId="27" xfId="0" applyFont="1" applyBorder="1" applyAlignment="1">
      <alignment horizontal="right" vertical="top" wrapText="1"/>
    </xf>
    <xf numFmtId="1" fontId="30" fillId="0" borderId="1" xfId="0" applyNumberFormat="1" applyFont="1" applyBorder="1" applyAlignment="1">
      <alignment horizontal="right" vertical="center" shrinkToFit="1"/>
    </xf>
    <xf numFmtId="0" fontId="34" fillId="0" borderId="22" xfId="0" applyFont="1" applyBorder="1" applyAlignment="1">
      <alignment horizontal="right" vertical="top" wrapText="1"/>
    </xf>
    <xf numFmtId="1" fontId="34" fillId="0" borderId="21" xfId="0" applyNumberFormat="1" applyFont="1" applyBorder="1" applyAlignment="1">
      <alignment horizontal="center" vertical="center" shrinkToFit="1"/>
    </xf>
    <xf numFmtId="0" fontId="34" fillId="0" borderId="21" xfId="0" applyFont="1" applyBorder="1" applyAlignment="1">
      <alignment horizontal="center" vertical="center" wrapText="1"/>
    </xf>
    <xf numFmtId="1" fontId="34" fillId="0" borderId="21" xfId="0" applyNumberFormat="1" applyFont="1" applyBorder="1" applyAlignment="1">
      <alignment horizontal="center" vertical="center" wrapText="1"/>
    </xf>
    <xf numFmtId="164" fontId="34" fillId="0" borderId="21" xfId="0" applyNumberFormat="1" applyFont="1" applyBorder="1" applyAlignment="1">
      <alignment horizontal="center" vertical="center" shrinkToFit="1"/>
    </xf>
    <xf numFmtId="0" fontId="30" fillId="0" borderId="21" xfId="0" applyFont="1" applyBorder="1" applyAlignment="1">
      <alignment horizontal="left" vertical="top"/>
    </xf>
    <xf numFmtId="0" fontId="29" fillId="0" borderId="9" xfId="0" applyFont="1" applyBorder="1" applyAlignment="1">
      <alignment horizontal="center" vertical="top"/>
    </xf>
    <xf numFmtId="0" fontId="29" fillId="0" borderId="7" xfId="0" applyFont="1" applyBorder="1" applyAlignment="1">
      <alignment vertical="center" wrapText="1"/>
    </xf>
    <xf numFmtId="0" fontId="29" fillId="0" borderId="7" xfId="0" applyFont="1" applyBorder="1" applyAlignment="1">
      <alignment horizontal="right" vertical="center" wrapText="1"/>
    </xf>
    <xf numFmtId="0" fontId="29" fillId="0" borderId="7" xfId="0" applyFont="1" applyBorder="1" applyAlignment="1">
      <alignment horizontal="center" vertical="center" wrapText="1"/>
    </xf>
    <xf numFmtId="164" fontId="29" fillId="0" borderId="7" xfId="0" applyNumberFormat="1" applyFont="1" applyBorder="1" applyAlignment="1">
      <alignment horizontal="right" vertical="center" shrinkToFit="1"/>
    </xf>
    <xf numFmtId="0" fontId="30" fillId="3" borderId="1" xfId="0" applyFont="1" applyFill="1" applyBorder="1" applyAlignment="1">
      <alignment horizontal="center" vertical="center" wrapText="1"/>
    </xf>
    <xf numFmtId="0" fontId="35" fillId="0" borderId="9" xfId="0" applyFont="1" applyBorder="1" applyAlignment="1">
      <alignment horizontal="right" vertical="top" wrapText="1"/>
    </xf>
    <xf numFmtId="0" fontId="30" fillId="0" borderId="9" xfId="0" applyFont="1" applyBorder="1" applyAlignment="1">
      <alignment horizontal="right" vertical="center" wrapText="1"/>
    </xf>
    <xf numFmtId="0" fontId="30" fillId="0" borderId="9" xfId="0" applyFont="1" applyBorder="1" applyAlignment="1">
      <alignment horizontal="center" vertical="center" wrapText="1"/>
    </xf>
    <xf numFmtId="164" fontId="30" fillId="0" borderId="9" xfId="0" applyNumberFormat="1" applyFont="1" applyBorder="1" applyAlignment="1">
      <alignment horizontal="right" vertical="center" shrinkToFit="1"/>
    </xf>
    <xf numFmtId="0" fontId="30" fillId="0" borderId="9" xfId="0" applyFont="1" applyBorder="1" applyAlignment="1">
      <alignment horizontal="left" vertical="top"/>
    </xf>
    <xf numFmtId="1" fontId="34" fillId="0" borderId="26" xfId="0" applyNumberFormat="1" applyFont="1" applyBorder="1" applyAlignment="1">
      <alignment horizontal="center" vertical="top" wrapText="1"/>
    </xf>
    <xf numFmtId="0" fontId="34" fillId="0" borderId="26" xfId="0" applyFont="1" applyBorder="1" applyAlignment="1">
      <alignment horizontal="center" vertical="top" wrapText="1"/>
    </xf>
    <xf numFmtId="0" fontId="36" fillId="0" borderId="8" xfId="0" applyFont="1" applyBorder="1" applyAlignment="1">
      <alignment vertical="top"/>
    </xf>
    <xf numFmtId="0" fontId="36" fillId="0" borderId="3" xfId="0" applyFont="1" applyBorder="1" applyAlignment="1">
      <alignment vertical="top"/>
    </xf>
    <xf numFmtId="0" fontId="36" fillId="0" borderId="20" xfId="0" applyFont="1" applyBorder="1" applyAlignment="1">
      <alignment vertical="center" wrapText="1"/>
    </xf>
    <xf numFmtId="1" fontId="29" fillId="0" borderId="7" xfId="0" applyNumberFormat="1" applyFont="1" applyBorder="1" applyAlignment="1">
      <alignment horizontal="center" vertical="center" shrinkToFit="1"/>
    </xf>
    <xf numFmtId="0" fontId="28" fillId="0" borderId="1" xfId="0" applyFont="1" applyBorder="1" applyAlignment="1">
      <alignment horizontal="right" vertical="top" wrapText="1"/>
    </xf>
    <xf numFmtId="0" fontId="30" fillId="0" borderId="24" xfId="0" applyFont="1" applyBorder="1" applyAlignment="1">
      <alignment horizontal="right" vertical="center" wrapText="1"/>
    </xf>
    <xf numFmtId="0" fontId="34" fillId="0" borderId="9" xfId="0" applyFont="1" applyBorder="1" applyAlignment="1">
      <alignment horizontal="right" vertical="top" wrapText="1"/>
    </xf>
    <xf numFmtId="1" fontId="34" fillId="0" borderId="9" xfId="0" applyNumberFormat="1" applyFont="1" applyBorder="1" applyAlignment="1">
      <alignment horizontal="center" vertical="center" shrinkToFit="1"/>
    </xf>
    <xf numFmtId="0" fontId="34" fillId="0" borderId="9" xfId="0" applyFont="1" applyBorder="1" applyAlignment="1">
      <alignment horizontal="center" vertical="center" wrapText="1"/>
    </xf>
    <xf numFmtId="1" fontId="34" fillId="0" borderId="9" xfId="0" applyNumberFormat="1" applyFont="1" applyBorder="1" applyAlignment="1">
      <alignment horizontal="center" vertical="center" wrapText="1"/>
    </xf>
    <xf numFmtId="164" fontId="34" fillId="0" borderId="9" xfId="0" applyNumberFormat="1" applyFont="1" applyBorder="1" applyAlignment="1">
      <alignment horizontal="center" vertical="center" shrinkToFit="1"/>
    </xf>
    <xf numFmtId="0" fontId="27" fillId="7" borderId="13" xfId="0" applyFont="1" applyFill="1" applyBorder="1" applyAlignment="1">
      <alignment horizontal="right" vertical="top" wrapText="1"/>
    </xf>
    <xf numFmtId="0" fontId="30" fillId="7" borderId="14" xfId="0" applyFont="1" applyFill="1" applyBorder="1" applyAlignment="1">
      <alignment horizontal="right" vertical="center" wrapText="1"/>
    </xf>
    <xf numFmtId="0" fontId="30" fillId="7" borderId="15" xfId="0" applyFont="1" applyFill="1" applyBorder="1" applyAlignment="1">
      <alignment horizontal="right" vertical="center" wrapText="1"/>
    </xf>
    <xf numFmtId="0" fontId="30" fillId="7" borderId="15" xfId="0" applyFont="1" applyFill="1" applyBorder="1" applyAlignment="1">
      <alignment horizontal="center" vertical="center" wrapText="1"/>
    </xf>
    <xf numFmtId="1" fontId="30" fillId="7" borderId="15" xfId="0" applyNumberFormat="1" applyFont="1" applyFill="1" applyBorder="1" applyAlignment="1">
      <alignment horizontal="center" vertical="center" shrinkToFit="1"/>
    </xf>
    <xf numFmtId="164" fontId="30" fillId="7" borderId="15" xfId="0" applyNumberFormat="1" applyFont="1" applyFill="1" applyBorder="1" applyAlignment="1">
      <alignment horizontal="right" vertical="center" shrinkToFit="1"/>
    </xf>
    <xf numFmtId="1" fontId="40" fillId="0" borderId="5" xfId="0" applyNumberFormat="1" applyFont="1" applyBorder="1" applyAlignment="1">
      <alignment horizontal="right" vertical="center" shrinkToFit="1"/>
    </xf>
    <xf numFmtId="0" fontId="30" fillId="0" borderId="5" xfId="0" applyFont="1" applyBorder="1" applyAlignment="1">
      <alignment horizontal="center" vertical="center" wrapText="1"/>
    </xf>
    <xf numFmtId="164" fontId="30" fillId="0" borderId="5" xfId="0" applyNumberFormat="1" applyFont="1" applyBorder="1" applyAlignment="1">
      <alignment horizontal="right" vertical="center" shrinkToFit="1"/>
    </xf>
    <xf numFmtId="1" fontId="30" fillId="7" borderId="7" xfId="0" applyNumberFormat="1" applyFont="1" applyFill="1" applyBorder="1" applyAlignment="1">
      <alignment horizontal="right" vertical="center" shrinkToFit="1"/>
    </xf>
    <xf numFmtId="1" fontId="34" fillId="5" borderId="7" xfId="0" applyNumberFormat="1" applyFont="1" applyFill="1" applyBorder="1" applyAlignment="1">
      <alignment horizontal="center" vertical="center" wrapText="1"/>
    </xf>
    <xf numFmtId="0" fontId="34" fillId="5" borderId="7" xfId="0" applyFont="1" applyFill="1" applyBorder="1" applyAlignment="1">
      <alignment horizontal="center" vertical="center" wrapText="1"/>
    </xf>
    <xf numFmtId="0" fontId="28" fillId="0" borderId="4" xfId="0" applyFont="1" applyBorder="1" applyAlignment="1">
      <alignment horizontal="right" vertical="top" wrapText="1"/>
    </xf>
    <xf numFmtId="0" fontId="29" fillId="0" borderId="4" xfId="0" applyFont="1" applyBorder="1" applyAlignment="1">
      <alignment horizontal="right" vertical="top" wrapText="1"/>
    </xf>
    <xf numFmtId="0" fontId="30" fillId="0" borderId="5" xfId="0" applyFont="1" applyBorder="1" applyAlignment="1">
      <alignment horizontal="right" vertical="center" wrapText="1"/>
    </xf>
    <xf numFmtId="1" fontId="30" fillId="0" borderId="5" xfId="0" applyNumberFormat="1" applyFont="1" applyBorder="1" applyAlignment="1">
      <alignment horizontal="center" vertical="center" shrinkToFit="1"/>
    </xf>
    <xf numFmtId="0" fontId="27" fillId="5" borderId="4" xfId="0" applyFont="1" applyFill="1" applyBorder="1" applyAlignment="1">
      <alignment horizontal="left" vertical="top" wrapText="1"/>
    </xf>
    <xf numFmtId="0" fontId="27" fillId="0" borderId="24" xfId="0" applyFont="1" applyBorder="1" applyAlignment="1">
      <alignment horizontal="right" vertical="top" wrapText="1"/>
    </xf>
    <xf numFmtId="0" fontId="27" fillId="0" borderId="25" xfId="0" applyFont="1" applyBorder="1" applyAlignment="1">
      <alignment horizontal="right" vertical="top" wrapText="1"/>
    </xf>
    <xf numFmtId="1" fontId="30" fillId="0" borderId="8" xfId="0" applyNumberFormat="1" applyFont="1" applyBorder="1" applyAlignment="1">
      <alignment horizontal="right" vertical="center" shrinkToFit="1"/>
    </xf>
    <xf numFmtId="1" fontId="30" fillId="0" borderId="9" xfId="0" applyNumberFormat="1" applyFont="1" applyBorder="1" applyAlignment="1">
      <alignment horizontal="center" vertical="center" shrinkToFit="1"/>
    </xf>
    <xf numFmtId="1" fontId="34" fillId="0" borderId="9" xfId="0" applyNumberFormat="1" applyFont="1" applyBorder="1" applyAlignment="1">
      <alignment horizontal="center" vertical="top" wrapText="1"/>
    </xf>
    <xf numFmtId="0" fontId="34" fillId="0" borderId="26" xfId="0" applyFont="1" applyBorder="1" applyAlignment="1">
      <alignment horizontal="center" vertical="center" wrapText="1"/>
    </xf>
    <xf numFmtId="164" fontId="34" fillId="0" borderId="5" xfId="0" applyNumberFormat="1" applyFont="1" applyBorder="1" applyAlignment="1">
      <alignment horizontal="center" vertical="center" shrinkToFit="1"/>
    </xf>
    <xf numFmtId="1" fontId="39" fillId="8" borderId="9" xfId="0" applyNumberFormat="1" applyFont="1" applyFill="1" applyBorder="1" applyAlignment="1">
      <alignment horizontal="center" vertical="center" wrapText="1"/>
    </xf>
    <xf numFmtId="1" fontId="34" fillId="8" borderId="9" xfId="0" applyNumberFormat="1" applyFont="1" applyFill="1" applyBorder="1" applyAlignment="1">
      <alignment horizontal="center" vertical="top" shrinkToFit="1"/>
    </xf>
    <xf numFmtId="0" fontId="34" fillId="8" borderId="9" xfId="0" applyFont="1" applyFill="1" applyBorder="1" applyAlignment="1">
      <alignment horizontal="right" vertical="top"/>
    </xf>
    <xf numFmtId="1" fontId="39" fillId="8" borderId="9" xfId="0" applyNumberFormat="1" applyFont="1" applyFill="1" applyBorder="1" applyAlignment="1">
      <alignment horizontal="center" vertical="top"/>
    </xf>
    <xf numFmtId="0" fontId="34" fillId="8" borderId="9" xfId="0" applyFont="1" applyFill="1" applyBorder="1" applyAlignment="1">
      <alignment horizontal="center" vertical="top"/>
    </xf>
    <xf numFmtId="0" fontId="30" fillId="0" borderId="0" xfId="0" applyFont="1" applyAlignment="1">
      <alignment horizontal="center"/>
    </xf>
    <xf numFmtId="0" fontId="36" fillId="0" borderId="32" xfId="0" applyFont="1" applyBorder="1"/>
    <xf numFmtId="0" fontId="41" fillId="0" borderId="32" xfId="0" applyFont="1" applyBorder="1"/>
    <xf numFmtId="0" fontId="27" fillId="11" borderId="39" xfId="0" applyFont="1" applyFill="1" applyBorder="1" applyAlignment="1">
      <alignment horizontal="center"/>
    </xf>
    <xf numFmtId="0" fontId="27" fillId="11" borderId="9" xfId="0" applyFont="1" applyFill="1" applyBorder="1" applyAlignment="1">
      <alignment horizontal="center"/>
    </xf>
    <xf numFmtId="0" fontId="27" fillId="0" borderId="43" xfId="0" applyFont="1" applyBorder="1" applyAlignment="1">
      <alignment horizontal="center"/>
    </xf>
    <xf numFmtId="0" fontId="27" fillId="0" borderId="17" xfId="0" applyFont="1" applyBorder="1" applyAlignment="1">
      <alignment horizontal="center"/>
    </xf>
    <xf numFmtId="0" fontId="27" fillId="0" borderId="44" xfId="0" applyFont="1" applyBorder="1" applyAlignment="1">
      <alignment horizontal="center"/>
    </xf>
    <xf numFmtId="0" fontId="27" fillId="11" borderId="43" xfId="0" applyFont="1" applyFill="1" applyBorder="1" applyAlignment="1">
      <alignment horizontal="center"/>
    </xf>
    <xf numFmtId="0" fontId="27" fillId="11" borderId="17" xfId="0" applyFont="1" applyFill="1" applyBorder="1" applyAlignment="1">
      <alignment horizontal="center"/>
    </xf>
    <xf numFmtId="0" fontId="27" fillId="11" borderId="44" xfId="0" applyFont="1" applyFill="1" applyBorder="1" applyAlignment="1">
      <alignment horizontal="center"/>
    </xf>
    <xf numFmtId="0" fontId="30" fillId="12" borderId="39" xfId="0" applyFont="1" applyFill="1" applyBorder="1"/>
    <xf numFmtId="0" fontId="30" fillId="12" borderId="9" xfId="0" applyFont="1" applyFill="1" applyBorder="1"/>
    <xf numFmtId="0" fontId="30" fillId="12" borderId="40" xfId="0" applyFont="1" applyFill="1" applyBorder="1"/>
    <xf numFmtId="0" fontId="29" fillId="12" borderId="39" xfId="0" applyFont="1" applyFill="1" applyBorder="1"/>
    <xf numFmtId="0" fontId="29" fillId="12" borderId="9" xfId="0" applyFont="1" applyFill="1" applyBorder="1"/>
    <xf numFmtId="0" fontId="29" fillId="12" borderId="40" xfId="0" applyFont="1" applyFill="1" applyBorder="1"/>
    <xf numFmtId="0" fontId="30" fillId="0" borderId="39" xfId="0" applyFont="1" applyBorder="1" applyAlignment="1">
      <alignment horizontal="left" vertical="top"/>
    </xf>
    <xf numFmtId="0" fontId="27" fillId="0" borderId="9" xfId="0" applyFont="1" applyBorder="1"/>
    <xf numFmtId="0" fontId="30" fillId="0" borderId="9" xfId="0" applyFont="1" applyBorder="1"/>
    <xf numFmtId="0" fontId="30" fillId="11" borderId="39" xfId="0" applyFont="1" applyFill="1" applyBorder="1"/>
    <xf numFmtId="0" fontId="30" fillId="11" borderId="9" xfId="0" applyFont="1" applyFill="1" applyBorder="1"/>
    <xf numFmtId="0" fontId="30" fillId="11" borderId="40" xfId="0" applyFont="1" applyFill="1" applyBorder="1"/>
    <xf numFmtId="0" fontId="29" fillId="0" borderId="39" xfId="0" applyFont="1" applyBorder="1"/>
    <xf numFmtId="0" fontId="29" fillId="0" borderId="9" xfId="0" applyFont="1" applyBorder="1"/>
    <xf numFmtId="0" fontId="29" fillId="0" borderId="40" xfId="0" applyFont="1" applyBorder="1"/>
    <xf numFmtId="0" fontId="29" fillId="0" borderId="39" xfId="0" applyFont="1" applyBorder="1" applyAlignment="1">
      <alignment vertical="top"/>
    </xf>
    <xf numFmtId="0" fontId="27" fillId="0" borderId="39" xfId="0" applyFont="1" applyBorder="1" applyAlignment="1">
      <alignment horizontal="center" vertical="center"/>
    </xf>
    <xf numFmtId="0" fontId="27" fillId="0" borderId="45" xfId="0" applyFont="1" applyBorder="1" applyAlignment="1">
      <alignment horizontal="center"/>
    </xf>
    <xf numFmtId="0" fontId="27" fillId="0" borderId="46" xfId="0" applyFont="1" applyBorder="1" applyAlignment="1">
      <alignment horizontal="center"/>
    </xf>
    <xf numFmtId="0" fontId="27" fillId="0" borderId="0" xfId="0" applyFont="1" applyAlignment="1">
      <alignment horizontal="center"/>
    </xf>
    <xf numFmtId="0" fontId="29" fillId="0" borderId="39" xfId="0" applyFont="1" applyBorder="1" applyAlignment="1">
      <alignment horizontal="center"/>
    </xf>
    <xf numFmtId="0" fontId="29" fillId="0" borderId="9" xfId="0" applyFont="1" applyBorder="1" applyAlignment="1">
      <alignment horizontal="center"/>
    </xf>
    <xf numFmtId="0" fontId="29" fillId="0" borderId="40" xfId="0" applyFont="1" applyBorder="1" applyAlignment="1">
      <alignment horizontal="center"/>
    </xf>
    <xf numFmtId="0" fontId="27" fillId="0" borderId="39" xfId="0" applyFont="1" applyBorder="1" applyAlignment="1">
      <alignment horizontal="center" wrapText="1"/>
    </xf>
    <xf numFmtId="0" fontId="30" fillId="0" borderId="39" xfId="0" applyFont="1" applyBorder="1" applyAlignment="1">
      <alignment horizontal="center"/>
    </xf>
    <xf numFmtId="0" fontId="27" fillId="11" borderId="40" xfId="0" applyFont="1" applyFill="1" applyBorder="1" applyAlignment="1">
      <alignment horizontal="center"/>
    </xf>
    <xf numFmtId="0" fontId="27" fillId="11" borderId="39" xfId="0" applyFont="1" applyFill="1" applyBorder="1" applyAlignment="1">
      <alignment horizontal="center" vertical="center"/>
    </xf>
    <xf numFmtId="0" fontId="27" fillId="11" borderId="9" xfId="0" applyFont="1" applyFill="1" applyBorder="1" applyAlignment="1">
      <alignment horizontal="center" vertical="center"/>
    </xf>
    <xf numFmtId="0" fontId="27" fillId="11" borderId="40" xfId="0" applyFont="1" applyFill="1" applyBorder="1" applyAlignment="1">
      <alignment horizontal="center" vertical="center"/>
    </xf>
    <xf numFmtId="0" fontId="29" fillId="0" borderId="39" xfId="0" applyFont="1" applyBorder="1" applyAlignment="1">
      <alignment horizontal="center" vertical="center"/>
    </xf>
    <xf numFmtId="0" fontId="29" fillId="0" borderId="9" xfId="0" applyFont="1" applyBorder="1" applyAlignment="1">
      <alignment horizontal="center" vertical="center"/>
    </xf>
    <xf numFmtId="0" fontId="29" fillId="0" borderId="40" xfId="0" applyFont="1" applyBorder="1" applyAlignment="1">
      <alignment horizontal="center" vertical="center"/>
    </xf>
    <xf numFmtId="0" fontId="27" fillId="11" borderId="46" xfId="0" applyFont="1" applyFill="1" applyBorder="1" applyAlignment="1">
      <alignment horizontal="center"/>
    </xf>
    <xf numFmtId="0" fontId="27" fillId="0" borderId="47" xfId="0" applyFont="1" applyBorder="1" applyAlignment="1">
      <alignment horizontal="center"/>
    </xf>
    <xf numFmtId="0" fontId="27" fillId="11" borderId="45" xfId="0" applyFont="1" applyFill="1" applyBorder="1" applyAlignment="1">
      <alignment horizontal="center"/>
    </xf>
    <xf numFmtId="0" fontId="27" fillId="11" borderId="47" xfId="0" applyFont="1" applyFill="1" applyBorder="1" applyAlignment="1">
      <alignment horizontal="center"/>
    </xf>
    <xf numFmtId="0" fontId="27" fillId="12" borderId="53" xfId="0" applyFont="1" applyFill="1" applyBorder="1" applyAlignment="1">
      <alignment horizontal="center" vertical="center"/>
    </xf>
    <xf numFmtId="0" fontId="27" fillId="12" borderId="26" xfId="0" applyFont="1" applyFill="1" applyBorder="1" applyAlignment="1">
      <alignment horizontal="center" vertical="center"/>
    </xf>
    <xf numFmtId="0" fontId="27" fillId="0" borderId="9" xfId="0" applyFont="1" applyBorder="1" applyAlignment="1">
      <alignment horizontal="center" vertical="top"/>
    </xf>
    <xf numFmtId="0" fontId="27" fillId="12" borderId="9" xfId="0" applyFont="1" applyFill="1" applyBorder="1" applyAlignment="1">
      <alignment horizontal="center"/>
    </xf>
    <xf numFmtId="0" fontId="30" fillId="0" borderId="9" xfId="0" applyFont="1" applyBorder="1" applyAlignment="1">
      <alignment horizontal="center"/>
    </xf>
    <xf numFmtId="0" fontId="27" fillId="12" borderId="45" xfId="0" applyFont="1" applyFill="1" applyBorder="1" applyAlignment="1">
      <alignment horizontal="center"/>
    </xf>
    <xf numFmtId="0" fontId="27" fillId="12" borderId="46" xfId="0" applyFont="1" applyFill="1" applyBorder="1" applyAlignment="1">
      <alignment horizontal="center"/>
    </xf>
    <xf numFmtId="0" fontId="27" fillId="0" borderId="39" xfId="0" applyFont="1" applyBorder="1" applyAlignment="1">
      <alignment horizontal="center" vertical="top"/>
    </xf>
    <xf numFmtId="0" fontId="29" fillId="0" borderId="39" xfId="0" applyFont="1" applyBorder="1" applyAlignment="1">
      <alignment horizontal="center" vertical="top"/>
    </xf>
    <xf numFmtId="0" fontId="27" fillId="0" borderId="55" xfId="0" applyFont="1" applyBorder="1" applyAlignment="1">
      <alignment horizontal="center"/>
    </xf>
    <xf numFmtId="0" fontId="27" fillId="0" borderId="18" xfId="0" applyFont="1" applyBorder="1" applyAlignment="1">
      <alignment horizontal="center"/>
    </xf>
    <xf numFmtId="0" fontId="27" fillId="11" borderId="18" xfId="0" applyFont="1" applyFill="1" applyBorder="1" applyAlignment="1">
      <alignment horizontal="center"/>
    </xf>
    <xf numFmtId="0" fontId="27" fillId="12" borderId="39" xfId="0" applyFont="1" applyFill="1" applyBorder="1" applyAlignment="1">
      <alignment horizontal="center"/>
    </xf>
    <xf numFmtId="0" fontId="27" fillId="11" borderId="58" xfId="0" applyFont="1" applyFill="1" applyBorder="1" applyAlignment="1">
      <alignment horizontal="center"/>
    </xf>
    <xf numFmtId="0" fontId="27" fillId="0" borderId="0" xfId="0" applyFont="1" applyAlignment="1">
      <alignment horizontal="center" vertical="top"/>
    </xf>
    <xf numFmtId="0" fontId="29" fillId="0" borderId="0" xfId="0" applyFont="1" applyAlignment="1">
      <alignment horizontal="center" vertical="center"/>
    </xf>
    <xf numFmtId="0" fontId="29" fillId="0" borderId="0" xfId="0" applyFont="1" applyAlignment="1">
      <alignment horizontal="center"/>
    </xf>
    <xf numFmtId="0" fontId="27" fillId="12" borderId="39" xfId="0" applyFont="1" applyFill="1" applyBorder="1" applyAlignment="1">
      <alignment horizontal="center" vertical="center"/>
    </xf>
    <xf numFmtId="0" fontId="27" fillId="12" borderId="16" xfId="0" applyFont="1" applyFill="1" applyBorder="1" applyAlignment="1">
      <alignment horizontal="center" vertical="center"/>
    </xf>
    <xf numFmtId="0" fontId="27" fillId="12" borderId="9" xfId="0" applyFont="1" applyFill="1" applyBorder="1" applyAlignment="1">
      <alignment horizontal="center" vertical="center"/>
    </xf>
    <xf numFmtId="0" fontId="29" fillId="12" borderId="9" xfId="0" applyFont="1" applyFill="1" applyBorder="1" applyAlignment="1">
      <alignment horizontal="center" vertical="center"/>
    </xf>
    <xf numFmtId="0" fontId="27" fillId="0" borderId="16" xfId="0" applyFont="1" applyBorder="1" applyAlignment="1">
      <alignment horizontal="center" vertical="center"/>
    </xf>
    <xf numFmtId="0" fontId="27" fillId="11" borderId="16" xfId="0" applyFont="1" applyFill="1" applyBorder="1" applyAlignment="1">
      <alignment horizontal="center" vertical="center"/>
    </xf>
    <xf numFmtId="0" fontId="27" fillId="0" borderId="9" xfId="0" quotePrefix="1" applyFont="1" applyBorder="1" applyAlignment="1">
      <alignment horizontal="center" vertical="top"/>
    </xf>
    <xf numFmtId="0" fontId="27" fillId="11" borderId="9" xfId="0" quotePrefix="1" applyFont="1" applyFill="1" applyBorder="1" applyAlignment="1">
      <alignment horizontal="center" vertical="top"/>
    </xf>
    <xf numFmtId="0" fontId="30" fillId="0" borderId="40" xfId="0" applyFont="1" applyBorder="1" applyAlignment="1">
      <alignment horizontal="center"/>
    </xf>
    <xf numFmtId="0" fontId="30" fillId="11" borderId="39" xfId="0" applyFont="1" applyFill="1" applyBorder="1" applyAlignment="1">
      <alignment horizontal="center"/>
    </xf>
    <xf numFmtId="0" fontId="30" fillId="11" borderId="9" xfId="0" applyFont="1" applyFill="1" applyBorder="1" applyAlignment="1">
      <alignment horizontal="center"/>
    </xf>
    <xf numFmtId="0" fontId="30" fillId="11" borderId="40" xfId="0" applyFont="1" applyFill="1" applyBorder="1" applyAlignment="1">
      <alignment horizontal="center"/>
    </xf>
    <xf numFmtId="0" fontId="30" fillId="12" borderId="39" xfId="0" applyFont="1" applyFill="1" applyBorder="1" applyAlignment="1">
      <alignment horizontal="center"/>
    </xf>
    <xf numFmtId="0" fontId="30" fillId="12" borderId="9" xfId="0" applyFont="1" applyFill="1" applyBorder="1" applyAlignment="1">
      <alignment horizontal="center"/>
    </xf>
    <xf numFmtId="0" fontId="30" fillId="12" borderId="40" xfId="0" applyFont="1" applyFill="1" applyBorder="1" applyAlignment="1">
      <alignment horizontal="center"/>
    </xf>
    <xf numFmtId="0" fontId="30" fillId="12" borderId="16" xfId="0" applyFont="1" applyFill="1" applyBorder="1" applyAlignment="1">
      <alignment horizontal="center"/>
    </xf>
    <xf numFmtId="0" fontId="29" fillId="12" borderId="39" xfId="0" applyFont="1" applyFill="1" applyBorder="1" applyAlignment="1">
      <alignment horizontal="center"/>
    </xf>
    <xf numFmtId="0" fontId="29" fillId="12" borderId="9" xfId="0" applyFont="1" applyFill="1" applyBorder="1" applyAlignment="1">
      <alignment horizontal="center"/>
    </xf>
    <xf numFmtId="0" fontId="29" fillId="12" borderId="40" xfId="0" applyFont="1" applyFill="1" applyBorder="1" applyAlignment="1">
      <alignment horizontal="center"/>
    </xf>
    <xf numFmtId="0" fontId="27" fillId="12" borderId="39" xfId="0" applyFont="1" applyFill="1" applyBorder="1" applyAlignment="1">
      <alignment horizontal="center" vertical="top"/>
    </xf>
    <xf numFmtId="0" fontId="27" fillId="12" borderId="9" xfId="0" quotePrefix="1" applyFont="1" applyFill="1" applyBorder="1" applyAlignment="1">
      <alignment horizontal="center" vertical="top"/>
    </xf>
    <xf numFmtId="0" fontId="27" fillId="12" borderId="40" xfId="0" applyFont="1" applyFill="1" applyBorder="1" applyAlignment="1">
      <alignment horizontal="center"/>
    </xf>
    <xf numFmtId="0" fontId="27" fillId="12" borderId="16" xfId="0" applyFont="1" applyFill="1" applyBorder="1" applyAlignment="1">
      <alignment horizontal="center"/>
    </xf>
    <xf numFmtId="0" fontId="27" fillId="0" borderId="63" xfId="0" applyFont="1" applyBorder="1" applyAlignment="1">
      <alignment horizontal="center"/>
    </xf>
    <xf numFmtId="0" fontId="27" fillId="0" borderId="43" xfId="0" applyFont="1" applyBorder="1" applyAlignment="1">
      <alignment horizontal="center" vertical="center"/>
    </xf>
    <xf numFmtId="0" fontId="27" fillId="0" borderId="17" xfId="0" applyFont="1" applyBorder="1" applyAlignment="1">
      <alignment horizontal="center" vertical="center"/>
    </xf>
    <xf numFmtId="0" fontId="27" fillId="0" borderId="43" xfId="0" applyFont="1" applyBorder="1" applyAlignment="1">
      <alignment horizontal="center" vertical="top"/>
    </xf>
    <xf numFmtId="0" fontId="27" fillId="11" borderId="43" xfId="0" applyFont="1" applyFill="1" applyBorder="1" applyAlignment="1">
      <alignment horizontal="center" vertical="top"/>
    </xf>
    <xf numFmtId="0" fontId="29" fillId="0" borderId="43" xfId="0" applyFont="1" applyBorder="1" applyAlignment="1">
      <alignment horizontal="center" vertical="top"/>
    </xf>
    <xf numFmtId="0" fontId="27" fillId="12" borderId="9" xfId="0" applyFont="1" applyFill="1" applyBorder="1" applyAlignment="1">
      <alignment horizontal="center" vertical="top"/>
    </xf>
    <xf numFmtId="0" fontId="29" fillId="0" borderId="40" xfId="0" applyFont="1" applyBorder="1" applyAlignment="1">
      <alignment horizontal="center" vertical="top"/>
    </xf>
    <xf numFmtId="0" fontId="27" fillId="0" borderId="46" xfId="0" applyFont="1" applyBorder="1" applyAlignment="1">
      <alignment horizontal="center" vertical="center"/>
    </xf>
    <xf numFmtId="0" fontId="27" fillId="0" borderId="45" xfId="0" applyFont="1" applyBorder="1" applyAlignment="1">
      <alignment horizontal="center" vertical="top"/>
    </xf>
    <xf numFmtId="0" fontId="27" fillId="11" borderId="45" xfId="0" applyFont="1" applyFill="1" applyBorder="1" applyAlignment="1">
      <alignment horizontal="center" vertical="top"/>
    </xf>
    <xf numFmtId="0" fontId="29" fillId="0" borderId="0" xfId="0" applyFont="1" applyAlignment="1">
      <alignment horizontal="center" vertical="top"/>
    </xf>
    <xf numFmtId="0" fontId="17" fillId="0" borderId="31" xfId="0" applyFont="1" applyBorder="1"/>
    <xf numFmtId="0" fontId="17" fillId="0" borderId="32" xfId="0" applyFont="1" applyBorder="1"/>
    <xf numFmtId="0" fontId="42" fillId="0" borderId="32" xfId="0" applyFont="1" applyBorder="1"/>
    <xf numFmtId="0" fontId="15" fillId="11" borderId="39" xfId="0" applyFont="1" applyFill="1" applyBorder="1" applyAlignment="1">
      <alignment horizontal="center"/>
    </xf>
    <xf numFmtId="0" fontId="15" fillId="11" borderId="9" xfId="0" applyFont="1" applyFill="1" applyBorder="1" applyAlignment="1">
      <alignment horizontal="center"/>
    </xf>
    <xf numFmtId="0" fontId="15" fillId="0" borderId="43" xfId="0" applyFont="1" applyBorder="1" applyAlignment="1">
      <alignment horizontal="center"/>
    </xf>
    <xf numFmtId="0" fontId="15" fillId="0" borderId="17" xfId="0" applyFont="1" applyBorder="1" applyAlignment="1">
      <alignment horizontal="center"/>
    </xf>
    <xf numFmtId="0" fontId="15" fillId="0" borderId="44" xfId="0" applyFont="1" applyBorder="1" applyAlignment="1">
      <alignment horizontal="center"/>
    </xf>
    <xf numFmtId="0" fontId="15" fillId="11" borderId="43" xfId="0" applyFont="1" applyFill="1" applyBorder="1" applyAlignment="1">
      <alignment horizontal="center"/>
    </xf>
    <xf numFmtId="0" fontId="15" fillId="11" borderId="17" xfId="0" applyFont="1" applyFill="1" applyBorder="1" applyAlignment="1">
      <alignment horizontal="center"/>
    </xf>
    <xf numFmtId="0" fontId="15" fillId="11" borderId="44" xfId="0" applyFont="1" applyFill="1" applyBorder="1" applyAlignment="1">
      <alignment horizontal="center"/>
    </xf>
    <xf numFmtId="0" fontId="19" fillId="0" borderId="43" xfId="0" applyFont="1" applyBorder="1" applyAlignment="1">
      <alignment horizontal="center"/>
    </xf>
    <xf numFmtId="0" fontId="19" fillId="0" borderId="17" xfId="0" applyFont="1" applyBorder="1" applyAlignment="1">
      <alignment horizontal="center"/>
    </xf>
    <xf numFmtId="0" fontId="19" fillId="0" borderId="44" xfId="0" applyFont="1" applyBorder="1" applyAlignment="1">
      <alignment horizontal="center"/>
    </xf>
    <xf numFmtId="0" fontId="43" fillId="0" borderId="0" xfId="0" applyFont="1" applyAlignment="1">
      <alignment horizontal="left" vertical="top"/>
    </xf>
    <xf numFmtId="0" fontId="45" fillId="0" borderId="0" xfId="0" applyFont="1" applyAlignment="1">
      <alignment horizontal="left" vertical="top"/>
    </xf>
    <xf numFmtId="0" fontId="8" fillId="0" borderId="0" xfId="0" applyFont="1" applyAlignment="1">
      <alignment horizontal="left" vertical="top"/>
    </xf>
    <xf numFmtId="0" fontId="8" fillId="0" borderId="21" xfId="0" applyFont="1" applyBorder="1" applyAlignment="1">
      <alignment horizontal="left" vertical="top"/>
    </xf>
    <xf numFmtId="0" fontId="8" fillId="3" borderId="9" xfId="0" applyFont="1" applyFill="1" applyBorder="1" applyAlignment="1">
      <alignment horizontal="left" vertical="top"/>
    </xf>
    <xf numFmtId="0" fontId="43" fillId="0" borderId="9" xfId="0" applyFont="1" applyBorder="1" applyAlignment="1">
      <alignment horizontal="left" vertical="top"/>
    </xf>
    <xf numFmtId="0" fontId="44" fillId="0" borderId="9" xfId="0" applyFont="1" applyBorder="1" applyAlignment="1">
      <alignment horizontal="left" vertical="top"/>
    </xf>
    <xf numFmtId="0" fontId="8" fillId="13" borderId="9" xfId="0" applyFont="1" applyFill="1" applyBorder="1" applyAlignment="1">
      <alignment horizontal="left" vertical="top"/>
    </xf>
    <xf numFmtId="0" fontId="8" fillId="14" borderId="7" xfId="0" applyFont="1" applyFill="1" applyBorder="1" applyAlignment="1">
      <alignment horizontal="left" vertical="top"/>
    </xf>
    <xf numFmtId="0" fontId="43" fillId="15" borderId="9" xfId="0" applyFont="1" applyFill="1" applyBorder="1" applyAlignment="1">
      <alignment horizontal="left" vertical="top"/>
    </xf>
    <xf numFmtId="0" fontId="44" fillId="15" borderId="9" xfId="0" applyFont="1" applyFill="1" applyBorder="1" applyAlignment="1">
      <alignment horizontal="left" vertical="top"/>
    </xf>
    <xf numFmtId="0" fontId="45" fillId="0" borderId="9" xfId="0" applyFont="1" applyBorder="1" applyAlignment="1">
      <alignment horizontal="left" vertical="top"/>
    </xf>
    <xf numFmtId="0" fontId="43" fillId="11" borderId="9" xfId="0" applyFont="1" applyFill="1" applyBorder="1" applyAlignment="1">
      <alignment horizontal="left" vertical="top"/>
    </xf>
    <xf numFmtId="1" fontId="1" fillId="0" borderId="0" xfId="0" applyNumberFormat="1" applyFont="1" applyAlignment="1">
      <alignment horizontal="center" vertical="top" wrapText="1"/>
    </xf>
    <xf numFmtId="0" fontId="2" fillId="0" borderId="0" xfId="0" applyFont="1" applyAlignment="1">
      <alignment horizontal="left" vertical="top"/>
    </xf>
    <xf numFmtId="164" fontId="14" fillId="0" borderId="1" xfId="0" applyNumberFormat="1" applyFont="1" applyBorder="1" applyAlignment="1">
      <alignment horizontal="center" vertical="center" shrinkToFit="1"/>
    </xf>
    <xf numFmtId="0" fontId="8" fillId="0" borderId="1" xfId="0" applyFont="1" applyBorder="1" applyAlignment="1">
      <alignment horizontal="left" vertical="top"/>
    </xf>
    <xf numFmtId="164" fontId="14" fillId="0" borderId="5" xfId="0" applyNumberFormat="1" applyFont="1" applyBorder="1" applyAlignment="1">
      <alignment horizontal="center" vertical="center" shrinkToFit="1"/>
    </xf>
    <xf numFmtId="0" fontId="6" fillId="2" borderId="9" xfId="0" applyFont="1" applyFill="1" applyBorder="1" applyAlignment="1">
      <alignment vertical="center" wrapText="1"/>
    </xf>
    <xf numFmtId="0" fontId="6" fillId="4" borderId="8" xfId="0" applyFont="1" applyFill="1" applyBorder="1" applyAlignment="1">
      <alignment horizontal="center" vertical="center" wrapText="1"/>
    </xf>
    <xf numFmtId="1" fontId="14" fillId="3" borderId="8" xfId="0" applyNumberFormat="1" applyFont="1" applyFill="1" applyBorder="1" applyAlignment="1">
      <alignment horizontal="center" vertical="center" shrinkToFit="1"/>
    </xf>
    <xf numFmtId="0" fontId="8" fillId="0" borderId="5" xfId="0" applyFont="1" applyBorder="1" applyAlignment="1">
      <alignment horizontal="left" vertical="top"/>
    </xf>
    <xf numFmtId="0" fontId="46" fillId="0" borderId="0" xfId="0" applyFont="1" applyAlignment="1">
      <alignment vertical="center"/>
    </xf>
    <xf numFmtId="1" fontId="16" fillId="0" borderId="7" xfId="0" applyNumberFormat="1" applyFont="1" applyBorder="1" applyAlignment="1">
      <alignment horizontal="center" vertical="center" wrapText="1" shrinkToFit="1"/>
    </xf>
    <xf numFmtId="0" fontId="27" fillId="0" borderId="0" xfId="0" applyFont="1"/>
    <xf numFmtId="0" fontId="30" fillId="0" borderId="0" xfId="0" applyFont="1"/>
    <xf numFmtId="0" fontId="29" fillId="0" borderId="0" xfId="0" applyFont="1"/>
    <xf numFmtId="0" fontId="38" fillId="0" borderId="9" xfId="0" applyFont="1" applyBorder="1" applyAlignment="1">
      <alignment horizontal="center" vertical="center"/>
    </xf>
    <xf numFmtId="0" fontId="27" fillId="0" borderId="9" xfId="0" applyFont="1" applyBorder="1" applyAlignment="1">
      <alignment horizontal="left" vertical="top" wrapText="1"/>
    </xf>
    <xf numFmtId="0" fontId="30" fillId="3" borderId="5" xfId="0" applyFont="1" applyFill="1" applyBorder="1" applyAlignment="1">
      <alignment horizontal="left" vertical="top"/>
    </xf>
    <xf numFmtId="0" fontId="28" fillId="0" borderId="7" xfId="0" applyFont="1" applyBorder="1" applyAlignment="1">
      <alignment horizontal="left" vertical="top"/>
    </xf>
    <xf numFmtId="0" fontId="30" fillId="6" borderId="7" xfId="0" applyFont="1" applyFill="1" applyBorder="1" applyAlignment="1">
      <alignment horizontal="left" vertical="top"/>
    </xf>
    <xf numFmtId="0" fontId="34" fillId="0" borderId="9" xfId="0" applyFont="1" applyBorder="1" applyAlignment="1">
      <alignment horizontal="left" vertical="center"/>
    </xf>
    <xf numFmtId="0" fontId="34" fillId="0" borderId="0" xfId="0" applyFont="1" applyAlignment="1">
      <alignment horizontal="left" vertical="center"/>
    </xf>
    <xf numFmtId="0" fontId="34" fillId="0" borderId="7" xfId="0" applyFont="1" applyBorder="1" applyAlignment="1">
      <alignment horizontal="left" vertical="top"/>
    </xf>
    <xf numFmtId="0" fontId="34" fillId="0" borderId="9" xfId="0" applyFont="1" applyBorder="1" applyAlignment="1">
      <alignment horizontal="left" vertical="top"/>
    </xf>
    <xf numFmtId="0" fontId="34" fillId="0" borderId="0" xfId="0" applyFont="1" applyAlignment="1">
      <alignment horizontal="left" vertical="top"/>
    </xf>
    <xf numFmtId="0" fontId="38" fillId="0" borderId="9" xfId="0" applyFont="1" applyBorder="1" applyAlignment="1">
      <alignment horizontal="left" vertical="top"/>
    </xf>
    <xf numFmtId="0" fontId="15" fillId="0" borderId="66" xfId="0" applyFont="1" applyBorder="1" applyAlignment="1">
      <alignment horizontal="center"/>
    </xf>
    <xf numFmtId="0" fontId="19" fillId="0" borderId="70" xfId="0" applyFont="1" applyBorder="1" applyAlignment="1">
      <alignment horizontal="center"/>
    </xf>
    <xf numFmtId="0" fontId="19" fillId="0" borderId="9" xfId="0" applyFont="1" applyBorder="1" applyAlignment="1">
      <alignment horizontal="center"/>
    </xf>
    <xf numFmtId="0" fontId="43" fillId="15" borderId="14" xfId="0" applyFont="1" applyFill="1" applyBorder="1" applyAlignment="1">
      <alignment horizontal="left" vertical="top"/>
    </xf>
    <xf numFmtId="0" fontId="44" fillId="15" borderId="14" xfId="0" applyFont="1" applyFill="1" applyBorder="1" applyAlignment="1">
      <alignment horizontal="left" vertical="top"/>
    </xf>
    <xf numFmtId="0" fontId="19" fillId="0" borderId="71" xfId="0" applyFont="1" applyBorder="1" applyAlignment="1">
      <alignment horizontal="center"/>
    </xf>
    <xf numFmtId="0" fontId="43" fillId="0" borderId="39" xfId="0" applyFont="1" applyBorder="1" applyAlignment="1">
      <alignment horizontal="left" vertical="top"/>
    </xf>
    <xf numFmtId="0" fontId="43" fillId="0" borderId="40" xfId="0" applyFont="1" applyBorder="1" applyAlignment="1">
      <alignment horizontal="left" vertical="top"/>
    </xf>
    <xf numFmtId="0" fontId="43" fillId="0" borderId="45" xfId="0" applyFont="1" applyBorder="1" applyAlignment="1">
      <alignment horizontal="left" vertical="top"/>
    </xf>
    <xf numFmtId="0" fontId="43" fillId="0" borderId="46" xfId="0" applyFont="1" applyBorder="1" applyAlignment="1">
      <alignment horizontal="left" vertical="top"/>
    </xf>
    <xf numFmtId="0" fontId="43" fillId="0" borderId="47" xfId="0" applyFont="1" applyBorder="1" applyAlignment="1">
      <alignment horizontal="left" vertical="top"/>
    </xf>
    <xf numFmtId="0" fontId="43" fillId="15" borderId="39" xfId="0" applyFont="1" applyFill="1" applyBorder="1" applyAlignment="1">
      <alignment horizontal="left" vertical="top"/>
    </xf>
    <xf numFmtId="0" fontId="43" fillId="15" borderId="40" xfId="0" applyFont="1" applyFill="1" applyBorder="1" applyAlignment="1">
      <alignment horizontal="left" vertical="top"/>
    </xf>
    <xf numFmtId="0" fontId="44" fillId="15" borderId="39" xfId="0" applyFont="1" applyFill="1" applyBorder="1" applyAlignment="1">
      <alignment horizontal="left" vertical="top"/>
    </xf>
    <xf numFmtId="0" fontId="44" fillId="15" borderId="40" xfId="0" applyFont="1" applyFill="1" applyBorder="1" applyAlignment="1">
      <alignment horizontal="left" vertical="top"/>
    </xf>
    <xf numFmtId="0" fontId="44" fillId="0" borderId="39" xfId="0" applyFont="1" applyBorder="1" applyAlignment="1">
      <alignment horizontal="left" vertical="top"/>
    </xf>
    <xf numFmtId="0" fontId="44" fillId="0" borderId="40" xfId="0" applyFont="1" applyBorder="1" applyAlignment="1">
      <alignment horizontal="left" vertical="top"/>
    </xf>
    <xf numFmtId="0" fontId="43" fillId="0" borderId="14" xfId="0" applyFont="1" applyBorder="1" applyAlignment="1">
      <alignment horizontal="left" vertical="top"/>
    </xf>
    <xf numFmtId="0" fontId="44" fillId="0" borderId="14" xfId="0" applyFont="1" applyBorder="1" applyAlignment="1">
      <alignment horizontal="left" vertical="top"/>
    </xf>
    <xf numFmtId="0" fontId="43" fillId="11" borderId="39" xfId="0" applyFont="1" applyFill="1" applyBorder="1" applyAlignment="1">
      <alignment horizontal="left" vertical="top"/>
    </xf>
    <xf numFmtId="0" fontId="43" fillId="11" borderId="0" xfId="0" applyFont="1" applyFill="1" applyAlignment="1">
      <alignment horizontal="left" vertical="top"/>
    </xf>
    <xf numFmtId="0" fontId="43" fillId="11" borderId="40" xfId="0" applyFont="1" applyFill="1" applyBorder="1" applyAlignment="1">
      <alignment horizontal="left" vertical="top"/>
    </xf>
    <xf numFmtId="0" fontId="43" fillId="11" borderId="45" xfId="0" applyFont="1" applyFill="1" applyBorder="1" applyAlignment="1">
      <alignment horizontal="left" vertical="top"/>
    </xf>
    <xf numFmtId="0" fontId="43" fillId="11" borderId="46" xfId="0" applyFont="1" applyFill="1" applyBorder="1" applyAlignment="1">
      <alignment horizontal="left" vertical="top"/>
    </xf>
    <xf numFmtId="0" fontId="43" fillId="11" borderId="47" xfId="0" applyFont="1" applyFill="1" applyBorder="1" applyAlignment="1">
      <alignment horizontal="left" vertical="top"/>
    </xf>
    <xf numFmtId="0" fontId="8" fillId="13" borderId="39" xfId="0" applyFont="1" applyFill="1" applyBorder="1" applyAlignment="1">
      <alignment horizontal="left" vertical="top"/>
    </xf>
    <xf numFmtId="0" fontId="8" fillId="13" borderId="14" xfId="0" applyFont="1" applyFill="1" applyBorder="1" applyAlignment="1">
      <alignment horizontal="left" vertical="top"/>
    </xf>
    <xf numFmtId="0" fontId="43" fillId="0" borderId="31" xfId="0" applyFont="1" applyBorder="1" applyAlignment="1">
      <alignment horizontal="left" vertical="top"/>
    </xf>
    <xf numFmtId="0" fontId="15" fillId="0" borderId="53" xfId="0" applyFont="1" applyBorder="1" applyAlignment="1">
      <alignment horizontal="center"/>
    </xf>
    <xf numFmtId="0" fontId="15" fillId="0" borderId="26" xfId="0" applyFont="1" applyBorder="1" applyAlignment="1">
      <alignment horizontal="center"/>
    </xf>
    <xf numFmtId="0" fontId="15" fillId="0" borderId="72" xfId="0" applyFont="1" applyBorder="1" applyAlignment="1">
      <alignment horizontal="center"/>
    </xf>
    <xf numFmtId="0" fontId="27" fillId="0" borderId="0" xfId="0" applyFont="1" applyAlignment="1">
      <alignment horizontal="center" vertical="center"/>
    </xf>
    <xf numFmtId="0" fontId="29" fillId="0" borderId="43" xfId="0" applyFont="1" applyBorder="1" applyAlignment="1">
      <alignment vertical="top"/>
    </xf>
    <xf numFmtId="0" fontId="34" fillId="0" borderId="0" xfId="0" applyFont="1" applyAlignment="1">
      <alignment horizontal="right" vertical="center" wrapText="1"/>
    </xf>
    <xf numFmtId="0" fontId="39" fillId="0" borderId="0" xfId="0" applyFont="1" applyAlignment="1">
      <alignment horizontal="center" vertical="center" wrapText="1"/>
    </xf>
    <xf numFmtId="164" fontId="39" fillId="0" borderId="0" xfId="0" applyNumberFormat="1" applyFont="1" applyAlignment="1">
      <alignment horizontal="center" vertical="center" wrapText="1"/>
    </xf>
    <xf numFmtId="1" fontId="29" fillId="0" borderId="0" xfId="0" applyNumberFormat="1" applyFont="1" applyAlignment="1">
      <alignment horizontal="center" vertical="center" shrinkToFit="1"/>
    </xf>
    <xf numFmtId="0" fontId="27" fillId="0" borderId="53" xfId="0" applyFont="1" applyBorder="1" applyAlignment="1">
      <alignment horizontal="center"/>
    </xf>
    <xf numFmtId="0" fontId="27" fillId="11" borderId="26" xfId="0" applyFont="1" applyFill="1" applyBorder="1" applyAlignment="1">
      <alignment horizontal="center"/>
    </xf>
    <xf numFmtId="0" fontId="41" fillId="10" borderId="9" xfId="0" quotePrefix="1" applyFont="1" applyFill="1" applyBorder="1" applyAlignment="1">
      <alignment horizontal="left" vertical="top" wrapText="1"/>
    </xf>
    <xf numFmtId="0" fontId="41" fillId="9" borderId="13" xfId="0" applyFont="1" applyFill="1" applyBorder="1" applyAlignment="1">
      <alignment vertical="center" wrapText="1"/>
    </xf>
    <xf numFmtId="0" fontId="47" fillId="10" borderId="9" xfId="0" applyFont="1" applyFill="1" applyBorder="1" applyAlignment="1">
      <alignment vertical="center" wrapText="1"/>
    </xf>
    <xf numFmtId="0" fontId="6" fillId="2" borderId="13" xfId="0" applyFont="1" applyFill="1" applyBorder="1" applyAlignment="1">
      <alignment vertical="center" wrapText="1"/>
    </xf>
    <xf numFmtId="0" fontId="36" fillId="0" borderId="3" xfId="0" applyFont="1" applyBorder="1" applyAlignment="1">
      <alignment vertical="center"/>
    </xf>
    <xf numFmtId="0" fontId="48" fillId="0" borderId="7" xfId="0" applyFont="1" applyBorder="1" applyAlignment="1">
      <alignment horizontal="center" vertical="center" wrapText="1"/>
    </xf>
    <xf numFmtId="0" fontId="20" fillId="0" borderId="7" xfId="0" applyFont="1" applyBorder="1" applyAlignment="1">
      <alignment horizontal="left" vertical="top" wrapText="1"/>
    </xf>
    <xf numFmtId="0" fontId="44" fillId="11" borderId="9" xfId="0" applyFont="1" applyFill="1" applyBorder="1" applyAlignment="1">
      <alignment horizontal="left" vertical="top"/>
    </xf>
    <xf numFmtId="0" fontId="44" fillId="11" borderId="39" xfId="0" applyFont="1" applyFill="1" applyBorder="1" applyAlignment="1">
      <alignment horizontal="left" vertical="top"/>
    </xf>
    <xf numFmtId="0" fontId="44" fillId="11" borderId="40" xfId="0" applyFont="1" applyFill="1" applyBorder="1" applyAlignment="1">
      <alignment horizontal="left" vertical="top"/>
    </xf>
    <xf numFmtId="1" fontId="8" fillId="0" borderId="7" xfId="0" applyNumberFormat="1" applyFont="1" applyBorder="1" applyAlignment="1">
      <alignment horizontal="center" vertical="center" wrapText="1"/>
    </xf>
    <xf numFmtId="0" fontId="43" fillId="0" borderId="16" xfId="0" applyFont="1" applyBorder="1" applyAlignment="1">
      <alignment horizontal="left" vertical="top"/>
    </xf>
    <xf numFmtId="0" fontId="15" fillId="17" borderId="4" xfId="0" applyFont="1" applyFill="1" applyBorder="1" applyAlignment="1">
      <alignment horizontal="left" vertical="top" wrapText="1"/>
    </xf>
    <xf numFmtId="0" fontId="27" fillId="0" borderId="39" xfId="0" applyFont="1" applyBorder="1" applyAlignment="1">
      <alignment horizontal="center" vertical="center" wrapText="1"/>
    </xf>
    <xf numFmtId="0" fontId="27" fillId="0" borderId="9" xfId="0" applyFont="1" applyBorder="1" applyAlignment="1">
      <alignment horizontal="center" vertical="center"/>
    </xf>
    <xf numFmtId="0" fontId="27" fillId="0" borderId="40" xfId="0" applyFont="1" applyBorder="1" applyAlignment="1">
      <alignment horizontal="center" vertical="center"/>
    </xf>
    <xf numFmtId="0" fontId="27" fillId="0" borderId="9" xfId="0" applyFont="1" applyBorder="1" applyAlignment="1">
      <alignment horizontal="center"/>
    </xf>
    <xf numFmtId="0" fontId="27" fillId="0" borderId="39" xfId="0" applyFont="1" applyBorder="1" applyAlignment="1">
      <alignment horizontal="center"/>
    </xf>
    <xf numFmtId="0" fontId="34" fillId="0" borderId="0" xfId="0" applyFont="1" applyAlignment="1">
      <alignment horizontal="center" vertical="top" wrapText="1"/>
    </xf>
    <xf numFmtId="0" fontId="27" fillId="0" borderId="15" xfId="0" applyFont="1" applyBorder="1" applyAlignment="1">
      <alignment horizontal="center" vertical="center"/>
    </xf>
    <xf numFmtId="1" fontId="30" fillId="0" borderId="1" xfId="0" applyNumberFormat="1" applyFont="1" applyBorder="1" applyAlignment="1">
      <alignment horizontal="center" vertical="center" wrapText="1"/>
    </xf>
    <xf numFmtId="1" fontId="30" fillId="3" borderId="5" xfId="0" applyNumberFormat="1" applyFont="1" applyFill="1" applyBorder="1" applyAlignment="1">
      <alignment horizontal="center" vertical="center" shrinkToFit="1"/>
    </xf>
    <xf numFmtId="0" fontId="30" fillId="3" borderId="5" xfId="0" applyFont="1" applyFill="1" applyBorder="1" applyAlignment="1">
      <alignment horizontal="center" vertical="center" wrapText="1"/>
    </xf>
    <xf numFmtId="164" fontId="30" fillId="5" borderId="5" xfId="0" applyNumberFormat="1" applyFont="1" applyFill="1" applyBorder="1" applyAlignment="1">
      <alignment horizontal="center" vertical="center" shrinkToFit="1"/>
    </xf>
    <xf numFmtId="0" fontId="36" fillId="2" borderId="9" xfId="0" applyFont="1" applyFill="1" applyBorder="1" applyAlignment="1">
      <alignment vertical="center" wrapText="1"/>
    </xf>
    <xf numFmtId="0" fontId="36" fillId="4" borderId="9" xfId="0" applyFont="1" applyFill="1" applyBorder="1" applyAlignment="1">
      <alignment horizontal="center" vertical="center" wrapText="1"/>
    </xf>
    <xf numFmtId="1" fontId="39" fillId="0" borderId="0" xfId="0" applyNumberFormat="1" applyFont="1" applyAlignment="1">
      <alignment horizontal="center" vertical="center" wrapText="1"/>
    </xf>
    <xf numFmtId="0" fontId="39" fillId="0" borderId="0" xfId="0" applyFont="1" applyAlignment="1">
      <alignment horizontal="left" vertical="center" wrapText="1"/>
    </xf>
    <xf numFmtId="0" fontId="34" fillId="0" borderId="23" xfId="0" applyFont="1" applyBorder="1" applyAlignment="1">
      <alignment horizontal="right" vertical="top" wrapText="1"/>
    </xf>
    <xf numFmtId="0" fontId="36" fillId="0" borderId="32" xfId="0" applyFont="1" applyBorder="1" applyAlignment="1">
      <alignment horizontal="center"/>
    </xf>
    <xf numFmtId="0" fontId="30" fillId="0" borderId="9" xfId="0" applyFont="1" applyBorder="1" applyAlignment="1">
      <alignment horizontal="center" vertical="top"/>
    </xf>
    <xf numFmtId="0" fontId="36" fillId="0" borderId="9" xfId="0" applyFont="1" applyBorder="1" applyAlignment="1">
      <alignment horizontal="center"/>
    </xf>
    <xf numFmtId="0" fontId="36" fillId="0" borderId="51" xfId="0" applyFont="1" applyBorder="1" applyAlignment="1">
      <alignment horizontal="center"/>
    </xf>
    <xf numFmtId="0" fontId="27" fillId="0" borderId="26" xfId="0" applyFont="1" applyBorder="1" applyAlignment="1">
      <alignment horizontal="center"/>
    </xf>
    <xf numFmtId="0" fontId="30" fillId="0" borderId="9" xfId="0" applyFont="1" applyBorder="1" applyAlignment="1">
      <alignment horizontal="center" vertical="center"/>
    </xf>
    <xf numFmtId="0" fontId="27" fillId="12" borderId="9" xfId="0" applyFont="1" applyFill="1" applyBorder="1" applyAlignment="1">
      <alignment horizontal="center" vertical="center" wrapText="1"/>
    </xf>
    <xf numFmtId="0" fontId="27" fillId="0" borderId="9" xfId="0" applyFont="1" applyBorder="1" applyAlignment="1">
      <alignment horizontal="center" vertical="top" wrapText="1"/>
    </xf>
    <xf numFmtId="0" fontId="36" fillId="0" borderId="39" xfId="0" applyFont="1" applyBorder="1" applyAlignment="1">
      <alignment horizontal="center"/>
    </xf>
    <xf numFmtId="0" fontId="30" fillId="0" borderId="16" xfId="0" applyFont="1" applyBorder="1" applyAlignment="1">
      <alignment horizontal="center"/>
    </xf>
    <xf numFmtId="0" fontId="36" fillId="0" borderId="16" xfId="0" applyFont="1" applyBorder="1" applyAlignment="1">
      <alignment horizontal="center"/>
    </xf>
    <xf numFmtId="0" fontId="30" fillId="0" borderId="16" xfId="0" applyFont="1" applyBorder="1" applyAlignment="1">
      <alignment horizontal="center" vertical="center"/>
    </xf>
    <xf numFmtId="0" fontId="27" fillId="0" borderId="17" xfId="0" applyFont="1" applyBorder="1" applyAlignment="1">
      <alignment horizontal="center" vertical="top"/>
    </xf>
    <xf numFmtId="0" fontId="27" fillId="0" borderId="46" xfId="0" applyFont="1" applyBorder="1" applyAlignment="1">
      <alignment horizontal="center" vertical="top"/>
    </xf>
    <xf numFmtId="0" fontId="36" fillId="0" borderId="31" xfId="0" applyFont="1" applyBorder="1" applyAlignment="1">
      <alignment horizontal="center"/>
    </xf>
    <xf numFmtId="0" fontId="41" fillId="0" borderId="32" xfId="0" applyFont="1" applyBorder="1" applyAlignment="1">
      <alignment horizontal="center"/>
    </xf>
    <xf numFmtId="0" fontId="43" fillId="15" borderId="9" xfId="0" applyFont="1" applyFill="1" applyBorder="1" applyAlignment="1">
      <alignment horizontal="center" vertical="top"/>
    </xf>
    <xf numFmtId="0" fontId="30" fillId="0" borderId="39" xfId="0" applyFont="1" applyBorder="1" applyAlignment="1">
      <alignment horizontal="center" vertical="top"/>
    </xf>
    <xf numFmtId="0" fontId="29" fillId="0" borderId="39" xfId="0" applyFont="1" applyBorder="1" applyAlignment="1">
      <alignment horizontal="center" vertical="top" wrapText="1"/>
    </xf>
    <xf numFmtId="0" fontId="29" fillId="0" borderId="9" xfId="0" applyFont="1" applyBorder="1" applyAlignment="1">
      <alignment horizontal="center" vertical="top" wrapText="1"/>
    </xf>
    <xf numFmtId="0" fontId="30" fillId="11" borderId="9" xfId="0" applyFont="1" applyFill="1" applyBorder="1" applyAlignment="1">
      <alignment horizontal="center" vertical="top"/>
    </xf>
    <xf numFmtId="0" fontId="30" fillId="11" borderId="40" xfId="0" applyFont="1" applyFill="1" applyBorder="1" applyAlignment="1">
      <alignment horizontal="center" vertical="top"/>
    </xf>
    <xf numFmtId="0" fontId="27" fillId="11" borderId="46" xfId="0" applyFont="1" applyFill="1" applyBorder="1" applyAlignment="1">
      <alignment horizontal="center" vertical="center"/>
    </xf>
    <xf numFmtId="0" fontId="27" fillId="11" borderId="47" xfId="0" applyFont="1" applyFill="1" applyBorder="1" applyAlignment="1">
      <alignment horizontal="center" vertical="center"/>
    </xf>
    <xf numFmtId="0" fontId="29" fillId="0" borderId="9" xfId="0" applyFont="1" applyBorder="1" applyAlignment="1">
      <alignment horizontal="center" vertical="center" wrapText="1"/>
    </xf>
    <xf numFmtId="0" fontId="29" fillId="0" borderId="40" xfId="0" applyFont="1" applyBorder="1" applyAlignment="1">
      <alignment horizontal="center" vertical="center" wrapText="1"/>
    </xf>
    <xf numFmtId="0" fontId="27" fillId="11" borderId="9" xfId="0" applyFont="1" applyFill="1" applyBorder="1" applyAlignment="1">
      <alignment horizontal="center" wrapText="1"/>
    </xf>
    <xf numFmtId="0" fontId="27" fillId="11" borderId="40" xfId="0" applyFont="1" applyFill="1" applyBorder="1" applyAlignment="1">
      <alignment horizontal="center" wrapText="1"/>
    </xf>
    <xf numFmtId="0" fontId="29" fillId="0" borderId="9" xfId="0" applyFont="1" applyBorder="1" applyAlignment="1">
      <alignment horizontal="center" wrapText="1"/>
    </xf>
    <xf numFmtId="0" fontId="29" fillId="0" borderId="40" xfId="0" applyFont="1" applyBorder="1" applyAlignment="1">
      <alignment horizontal="center" wrapText="1"/>
    </xf>
    <xf numFmtId="0" fontId="41" fillId="0" borderId="51" xfId="0" applyFont="1" applyBorder="1" applyAlignment="1">
      <alignment horizontal="center"/>
    </xf>
    <xf numFmtId="0" fontId="41" fillId="0" borderId="52" xfId="0" applyFont="1" applyBorder="1" applyAlignment="1">
      <alignment horizontal="center"/>
    </xf>
    <xf numFmtId="0" fontId="27" fillId="12" borderId="54" xfId="0" applyFont="1" applyFill="1" applyBorder="1" applyAlignment="1">
      <alignment horizontal="center" vertical="center"/>
    </xf>
    <xf numFmtId="0" fontId="29" fillId="0" borderId="43" xfId="0" applyFont="1" applyBorder="1" applyAlignment="1">
      <alignment horizontal="center"/>
    </xf>
    <xf numFmtId="0" fontId="29" fillId="0" borderId="17" xfId="0" applyFont="1" applyBorder="1" applyAlignment="1">
      <alignment horizontal="center"/>
    </xf>
    <xf numFmtId="0" fontId="29" fillId="0" borderId="44" xfId="0" applyFont="1" applyBorder="1" applyAlignment="1">
      <alignment horizontal="center"/>
    </xf>
    <xf numFmtId="0" fontId="27" fillId="12" borderId="47" xfId="0" applyFont="1" applyFill="1" applyBorder="1" applyAlignment="1">
      <alignment horizontal="center"/>
    </xf>
    <xf numFmtId="0" fontId="27" fillId="11" borderId="53" xfId="0" applyFont="1" applyFill="1" applyBorder="1" applyAlignment="1">
      <alignment horizontal="center"/>
    </xf>
    <xf numFmtId="0" fontId="29" fillId="0" borderId="54" xfId="0" applyFont="1" applyBorder="1" applyAlignment="1">
      <alignment horizontal="center"/>
    </xf>
    <xf numFmtId="0" fontId="27" fillId="0" borderId="56" xfId="0" applyFont="1" applyBorder="1" applyAlignment="1">
      <alignment horizontal="center"/>
    </xf>
    <xf numFmtId="0" fontId="27" fillId="11" borderId="56" xfId="0" applyFont="1" applyFill="1" applyBorder="1" applyAlignment="1">
      <alignment horizontal="center"/>
    </xf>
    <xf numFmtId="0" fontId="29" fillId="0" borderId="17" xfId="0" applyFont="1" applyBorder="1" applyAlignment="1">
      <alignment horizontal="center" vertical="top"/>
    </xf>
    <xf numFmtId="0" fontId="29" fillId="0" borderId="18" xfId="0" applyFont="1" applyBorder="1" applyAlignment="1">
      <alignment horizontal="center"/>
    </xf>
    <xf numFmtId="0" fontId="29" fillId="0" borderId="56" xfId="0" applyFont="1" applyBorder="1" applyAlignment="1">
      <alignment horizontal="center"/>
    </xf>
    <xf numFmtId="0" fontId="41" fillId="0" borderId="9" xfId="0" applyFont="1" applyBorder="1" applyAlignment="1">
      <alignment horizontal="center"/>
    </xf>
    <xf numFmtId="0" fontId="41" fillId="0" borderId="40" xfId="0" applyFont="1" applyBorder="1" applyAlignment="1">
      <alignment horizontal="center"/>
    </xf>
    <xf numFmtId="0" fontId="27" fillId="11" borderId="59" xfId="0" applyFont="1" applyFill="1" applyBorder="1" applyAlignment="1">
      <alignment horizontal="center"/>
    </xf>
    <xf numFmtId="0" fontId="29" fillId="0" borderId="46" xfId="0" applyFont="1" applyBorder="1" applyAlignment="1">
      <alignment horizontal="center"/>
    </xf>
    <xf numFmtId="0" fontId="29" fillId="0" borderId="47" xfId="0" applyFont="1" applyBorder="1" applyAlignment="1">
      <alignment horizontal="center"/>
    </xf>
    <xf numFmtId="0" fontId="34" fillId="0" borderId="0" xfId="0" applyFont="1" applyAlignment="1">
      <alignment horizontal="center"/>
    </xf>
    <xf numFmtId="0" fontId="27" fillId="12" borderId="40" xfId="0" applyFont="1" applyFill="1" applyBorder="1" applyAlignment="1">
      <alignment horizontal="center" vertical="center"/>
    </xf>
    <xf numFmtId="0" fontId="30" fillId="0" borderId="39" xfId="0" applyFont="1" applyBorder="1" applyAlignment="1">
      <alignment horizontal="center" vertical="center"/>
    </xf>
    <xf numFmtId="0" fontId="30" fillId="11" borderId="9" xfId="0" applyFont="1" applyFill="1" applyBorder="1" applyAlignment="1">
      <alignment horizontal="center" vertical="center"/>
    </xf>
    <xf numFmtId="0" fontId="30" fillId="11" borderId="40" xfId="0" applyFont="1" applyFill="1" applyBorder="1" applyAlignment="1">
      <alignment horizontal="center" vertical="center"/>
    </xf>
    <xf numFmtId="0" fontId="30" fillId="11" borderId="16" xfId="0" applyFont="1" applyFill="1" applyBorder="1" applyAlignment="1">
      <alignment horizontal="center" vertical="center"/>
    </xf>
    <xf numFmtId="0" fontId="30" fillId="11" borderId="9" xfId="0" applyFont="1" applyFill="1" applyBorder="1" applyAlignment="1">
      <alignment horizontal="center" wrapText="1"/>
    </xf>
    <xf numFmtId="0" fontId="30" fillId="11" borderId="40" xfId="0" applyFont="1" applyFill="1" applyBorder="1" applyAlignment="1">
      <alignment horizontal="center" wrapText="1"/>
    </xf>
    <xf numFmtId="0" fontId="30" fillId="11" borderId="16" xfId="0" applyFont="1" applyFill="1" applyBorder="1" applyAlignment="1">
      <alignment horizontal="center" wrapText="1"/>
    </xf>
    <xf numFmtId="0" fontId="30" fillId="11" borderId="16" xfId="0" applyFont="1" applyFill="1" applyBorder="1" applyAlignment="1">
      <alignment horizontal="center"/>
    </xf>
    <xf numFmtId="0" fontId="34" fillId="12" borderId="39" xfId="0" applyFont="1" applyFill="1" applyBorder="1" applyAlignment="1">
      <alignment horizontal="center"/>
    </xf>
    <xf numFmtId="0" fontId="29" fillId="0" borderId="45" xfId="0" applyFont="1" applyBorder="1" applyAlignment="1">
      <alignment horizontal="center"/>
    </xf>
    <xf numFmtId="0" fontId="27" fillId="11" borderId="17" xfId="0" applyFont="1" applyFill="1" applyBorder="1" applyAlignment="1">
      <alignment horizontal="center" vertical="top"/>
    </xf>
    <xf numFmtId="0" fontId="27" fillId="12" borderId="39" xfId="0" applyFont="1" applyFill="1" applyBorder="1" applyAlignment="1">
      <alignment horizontal="center" vertical="center" wrapText="1"/>
    </xf>
    <xf numFmtId="0" fontId="29" fillId="12" borderId="39" xfId="0" applyFont="1" applyFill="1" applyBorder="1" applyAlignment="1">
      <alignment horizontal="center" wrapText="1"/>
    </xf>
    <xf numFmtId="0" fontId="29" fillId="12" borderId="9" xfId="0" applyFont="1" applyFill="1" applyBorder="1" applyAlignment="1">
      <alignment horizontal="center" wrapText="1"/>
    </xf>
    <xf numFmtId="0" fontId="29" fillId="12" borderId="40" xfId="0" applyFont="1" applyFill="1" applyBorder="1" applyAlignment="1">
      <alignment horizontal="center" wrapText="1"/>
    </xf>
    <xf numFmtId="0" fontId="29" fillId="12" borderId="9" xfId="0" applyFont="1" applyFill="1" applyBorder="1" applyAlignment="1">
      <alignment horizontal="center" vertical="top"/>
    </xf>
    <xf numFmtId="0" fontId="27" fillId="0" borderId="39" xfId="0" applyFont="1" applyBorder="1" applyAlignment="1">
      <alignment horizontal="center" vertical="top" wrapText="1"/>
    </xf>
    <xf numFmtId="0" fontId="29" fillId="12" borderId="39" xfId="0" applyFont="1" applyFill="1" applyBorder="1" applyAlignment="1">
      <alignment horizontal="center" vertical="top"/>
    </xf>
    <xf numFmtId="0" fontId="29" fillId="12" borderId="40" xfId="0" applyFont="1" applyFill="1" applyBorder="1" applyAlignment="1">
      <alignment horizontal="center" vertical="top"/>
    </xf>
    <xf numFmtId="0" fontId="27" fillId="11" borderId="46" xfId="0" applyFont="1" applyFill="1" applyBorder="1" applyAlignment="1">
      <alignment horizontal="center" vertical="top"/>
    </xf>
    <xf numFmtId="0" fontId="29" fillId="0" borderId="46" xfId="0" applyFont="1" applyBorder="1" applyAlignment="1">
      <alignment horizontal="center" vertical="top"/>
    </xf>
    <xf numFmtId="0" fontId="29" fillId="0" borderId="43" xfId="0" applyFont="1" applyBorder="1" applyAlignment="1">
      <alignment horizontal="left" vertical="top"/>
    </xf>
    <xf numFmtId="0" fontId="29" fillId="0" borderId="45" xfId="0" applyFont="1" applyBorder="1" applyAlignment="1">
      <alignment horizontal="left" vertical="top"/>
    </xf>
    <xf numFmtId="0" fontId="29" fillId="0" borderId="39" xfId="0" applyFont="1" applyBorder="1" applyAlignment="1">
      <alignment horizontal="left" vertical="top"/>
    </xf>
    <xf numFmtId="0" fontId="36" fillId="0" borderId="50" xfId="0" applyFont="1" applyBorder="1"/>
    <xf numFmtId="0" fontId="32" fillId="5" borderId="7" xfId="0" applyFont="1" applyFill="1" applyBorder="1" applyAlignment="1">
      <alignment horizontal="left" vertical="top" wrapText="1"/>
    </xf>
    <xf numFmtId="0" fontId="29" fillId="3" borderId="7" xfId="0" applyFont="1" applyFill="1" applyBorder="1" applyAlignment="1">
      <alignment horizontal="left" vertical="top" wrapText="1"/>
    </xf>
    <xf numFmtId="0" fontId="29" fillId="5" borderId="7" xfId="0" applyFont="1" applyFill="1" applyBorder="1" applyAlignment="1">
      <alignment horizontal="left" vertical="top" wrapText="1"/>
    </xf>
    <xf numFmtId="0" fontId="29" fillId="3" borderId="5" xfId="0" applyFont="1" applyFill="1" applyBorder="1" applyAlignment="1">
      <alignment horizontal="left" vertical="top" wrapText="1"/>
    </xf>
    <xf numFmtId="0" fontId="30" fillId="0" borderId="7" xfId="0" applyFont="1" applyBorder="1" applyAlignment="1">
      <alignment horizontal="left" vertical="top" wrapText="1"/>
    </xf>
    <xf numFmtId="0" fontId="27" fillId="0" borderId="14" xfId="0" applyFont="1" applyBorder="1" applyAlignment="1">
      <alignment horizontal="center" vertical="center"/>
    </xf>
    <xf numFmtId="0" fontId="30" fillId="12" borderId="14" xfId="0" applyFont="1" applyFill="1" applyBorder="1" applyAlignment="1">
      <alignment horizontal="center"/>
    </xf>
    <xf numFmtId="0" fontId="27" fillId="0" borderId="14" xfId="0" applyFont="1" applyBorder="1" applyAlignment="1">
      <alignment horizontal="center" vertical="top"/>
    </xf>
    <xf numFmtId="0" fontId="30" fillId="0" borderId="14" xfId="0" applyFont="1" applyBorder="1" applyAlignment="1">
      <alignment horizontal="center"/>
    </xf>
    <xf numFmtId="0" fontId="36" fillId="0" borderId="14" xfId="0" applyFont="1" applyBorder="1" applyAlignment="1">
      <alignment horizontal="center"/>
    </xf>
    <xf numFmtId="0" fontId="27" fillId="0" borderId="25" xfId="0" applyFont="1" applyBorder="1" applyAlignment="1">
      <alignment horizontal="center"/>
    </xf>
    <xf numFmtId="0" fontId="30" fillId="0" borderId="16" xfId="0" applyFont="1" applyBorder="1" applyAlignment="1">
      <alignment horizontal="center" vertical="top"/>
    </xf>
    <xf numFmtId="0" fontId="30" fillId="12" borderId="76" xfId="0" applyFont="1" applyFill="1" applyBorder="1" applyAlignment="1">
      <alignment horizontal="center"/>
    </xf>
    <xf numFmtId="0" fontId="27" fillId="12" borderId="14" xfId="0" applyFont="1" applyFill="1" applyBorder="1" applyAlignment="1">
      <alignment horizontal="center"/>
    </xf>
    <xf numFmtId="0" fontId="27" fillId="12" borderId="80" xfId="0" applyFont="1" applyFill="1" applyBorder="1" applyAlignment="1">
      <alignment horizontal="center" vertical="center"/>
    </xf>
    <xf numFmtId="0" fontId="27" fillId="12" borderId="76" xfId="0" applyFont="1" applyFill="1" applyBorder="1" applyAlignment="1">
      <alignment horizontal="center"/>
    </xf>
    <xf numFmtId="0" fontId="32" fillId="3" borderId="7" xfId="0" applyFont="1" applyFill="1" applyBorder="1" applyAlignment="1">
      <alignment horizontal="left" vertical="top" wrapText="1"/>
    </xf>
    <xf numFmtId="0" fontId="32" fillId="6" borderId="7" xfId="0" applyFont="1" applyFill="1" applyBorder="1" applyAlignment="1">
      <alignment horizontal="left" vertical="top" wrapText="1"/>
    </xf>
    <xf numFmtId="0" fontId="29" fillId="0" borderId="7" xfId="0" applyFont="1" applyBorder="1" applyAlignment="1">
      <alignment horizontal="left" vertical="top"/>
    </xf>
    <xf numFmtId="164" fontId="20" fillId="0" borderId="7" xfId="0" applyNumberFormat="1" applyFont="1" applyBorder="1" applyAlignment="1">
      <alignment horizontal="center" vertical="center" shrinkToFit="1"/>
    </xf>
    <xf numFmtId="1" fontId="20" fillId="0" borderId="7" xfId="0" applyNumberFormat="1" applyFont="1" applyBorder="1" applyAlignment="1">
      <alignment horizontal="center" vertical="center" shrinkToFit="1"/>
    </xf>
    <xf numFmtId="0" fontId="28" fillId="0" borderId="0" xfId="0" applyFont="1" applyAlignment="1">
      <alignment horizontal="right" vertical="top"/>
    </xf>
    <xf numFmtId="0" fontId="6" fillId="0" borderId="6" xfId="0" applyFont="1" applyBorder="1" applyAlignment="1">
      <alignment vertical="center" wrapText="1"/>
    </xf>
    <xf numFmtId="0" fontId="52" fillId="0" borderId="7" xfId="0" applyFont="1" applyBorder="1" applyAlignment="1">
      <alignment horizontal="center" vertical="center" wrapText="1"/>
    </xf>
    <xf numFmtId="0" fontId="52" fillId="0" borderId="7" xfId="0" applyFont="1" applyBorder="1" applyAlignment="1">
      <alignment horizontal="left" vertical="top"/>
    </xf>
    <xf numFmtId="0" fontId="55" fillId="0" borderId="0" xfId="0" applyFont="1" applyAlignment="1">
      <alignment horizontal="left" vertical="top"/>
    </xf>
    <xf numFmtId="0" fontId="56" fillId="0" borderId="9" xfId="0" applyFont="1" applyBorder="1" applyAlignment="1">
      <alignment horizontal="left" vertical="top"/>
    </xf>
    <xf numFmtId="0" fontId="56" fillId="0" borderId="16" xfId="0" applyFont="1" applyBorder="1" applyAlignment="1">
      <alignment horizontal="left" vertical="top"/>
    </xf>
    <xf numFmtId="0" fontId="56" fillId="0" borderId="14" xfId="0" applyFont="1" applyBorder="1" applyAlignment="1">
      <alignment horizontal="left" vertical="top"/>
    </xf>
    <xf numFmtId="1" fontId="14" fillId="3" borderId="7" xfId="0" applyNumberFormat="1" applyFont="1" applyFill="1" applyBorder="1" applyAlignment="1">
      <alignment horizontal="center" vertical="top" shrinkToFit="1"/>
    </xf>
    <xf numFmtId="1" fontId="53" fillId="0" borderId="7" xfId="0" applyNumberFormat="1" applyFont="1" applyBorder="1" applyAlignment="1">
      <alignment horizontal="center" vertical="top" shrinkToFit="1"/>
    </xf>
    <xf numFmtId="0" fontId="52" fillId="0" borderId="7" xfId="0" applyFont="1" applyBorder="1" applyAlignment="1">
      <alignment horizontal="center" vertical="top" wrapText="1"/>
    </xf>
    <xf numFmtId="0" fontId="35" fillId="0" borderId="8" xfId="0" applyFont="1" applyBorder="1" applyAlignment="1">
      <alignment horizontal="right" vertical="top" wrapText="1"/>
    </xf>
    <xf numFmtId="0" fontId="29" fillId="0" borderId="3" xfId="0" applyFont="1" applyBorder="1" applyAlignment="1">
      <alignment horizontal="left" vertical="top"/>
    </xf>
    <xf numFmtId="0" fontId="29" fillId="0" borderId="4" xfId="0" applyFont="1" applyBorder="1" applyAlignment="1">
      <alignment horizontal="left" vertical="top"/>
    </xf>
    <xf numFmtId="0" fontId="29" fillId="0" borderId="70" xfId="0" applyFont="1" applyBorder="1" applyAlignment="1">
      <alignment horizontal="center"/>
    </xf>
    <xf numFmtId="0" fontId="29" fillId="0" borderId="71" xfId="0" applyFont="1" applyBorder="1" applyAlignment="1">
      <alignment horizontal="center"/>
    </xf>
    <xf numFmtId="0" fontId="30" fillId="16" borderId="9" xfId="0" applyFont="1" applyFill="1" applyBorder="1" applyAlignment="1">
      <alignment horizontal="left" vertical="top"/>
    </xf>
    <xf numFmtId="0" fontId="30" fillId="15" borderId="9" xfId="0" applyFont="1" applyFill="1" applyBorder="1" applyAlignment="1">
      <alignment horizontal="left" vertical="top"/>
    </xf>
    <xf numFmtId="0" fontId="30" fillId="11" borderId="9" xfId="0" applyFont="1" applyFill="1" applyBorder="1" applyAlignment="1">
      <alignment horizontal="left" vertical="top"/>
    </xf>
    <xf numFmtId="0" fontId="28" fillId="0" borderId="7" xfId="0" applyFont="1" applyBorder="1" applyAlignment="1">
      <alignment horizontal="center" vertical="center" wrapText="1"/>
    </xf>
    <xf numFmtId="1" fontId="28" fillId="0" borderId="7" xfId="0" applyNumberFormat="1" applyFont="1" applyBorder="1" applyAlignment="1">
      <alignment horizontal="center" vertical="center" shrinkToFit="1"/>
    </xf>
    <xf numFmtId="164" fontId="28" fillId="0" borderId="7" xfId="0" applyNumberFormat="1" applyFont="1" applyBorder="1" applyAlignment="1">
      <alignment horizontal="center" vertical="center" shrinkToFit="1"/>
    </xf>
    <xf numFmtId="0" fontId="28" fillId="0" borderId="0" xfId="0" applyFont="1" applyAlignment="1">
      <alignment horizontal="left" vertical="top"/>
    </xf>
    <xf numFmtId="0" fontId="28" fillId="0" borderId="9" xfId="0" applyFont="1" applyBorder="1" applyAlignment="1">
      <alignment horizontal="left" vertical="top"/>
    </xf>
    <xf numFmtId="0" fontId="28" fillId="0" borderId="39" xfId="0" applyFont="1" applyBorder="1" applyAlignment="1">
      <alignment horizontal="left" vertical="top"/>
    </xf>
    <xf numFmtId="0" fontId="28" fillId="0" borderId="40" xfId="0" applyFont="1" applyBorder="1" applyAlignment="1">
      <alignment horizontal="left" vertical="top"/>
    </xf>
    <xf numFmtId="0" fontId="30" fillId="11" borderId="39" xfId="0" applyFont="1" applyFill="1" applyBorder="1" applyAlignment="1">
      <alignment horizontal="left" vertical="top"/>
    </xf>
    <xf numFmtId="0" fontId="30" fillId="11" borderId="40" xfId="0" applyFont="1" applyFill="1" applyBorder="1" applyAlignment="1">
      <alignment horizontal="left" vertical="top"/>
    </xf>
    <xf numFmtId="0" fontId="30" fillId="0" borderId="40" xfId="0" applyFont="1" applyBorder="1" applyAlignment="1">
      <alignment horizontal="left" vertical="top"/>
    </xf>
    <xf numFmtId="0" fontId="30" fillId="6" borderId="7" xfId="0" applyFont="1" applyFill="1" applyBorder="1" applyAlignment="1">
      <alignment horizontal="center" vertical="center" wrapText="1"/>
    </xf>
    <xf numFmtId="164" fontId="30" fillId="6" borderId="7" xfId="0" applyNumberFormat="1" applyFont="1" applyFill="1" applyBorder="1" applyAlignment="1">
      <alignment horizontal="center" vertical="center" shrinkToFit="1"/>
    </xf>
    <xf numFmtId="0" fontId="27" fillId="6" borderId="7" xfId="0" applyFont="1" applyFill="1" applyBorder="1" applyAlignment="1">
      <alignment horizontal="left" vertical="top" wrapText="1"/>
    </xf>
    <xf numFmtId="164" fontId="29" fillId="0" borderId="7" xfId="0" applyNumberFormat="1" applyFont="1" applyBorder="1" applyAlignment="1">
      <alignment horizontal="center" vertical="center" shrinkToFit="1"/>
    </xf>
    <xf numFmtId="0" fontId="29" fillId="0" borderId="0" xfId="0" applyFont="1" applyAlignment="1">
      <alignment horizontal="left" vertical="top"/>
    </xf>
    <xf numFmtId="0" fontId="29" fillId="0" borderId="9" xfId="0" applyFont="1" applyBorder="1" applyAlignment="1">
      <alignment horizontal="left" vertical="top"/>
    </xf>
    <xf numFmtId="0" fontId="28" fillId="0" borderId="3" xfId="0" applyFont="1" applyBorder="1" applyAlignment="1">
      <alignment horizontal="right" vertical="top" wrapText="1"/>
    </xf>
    <xf numFmtId="0" fontId="28" fillId="11" borderId="9" xfId="0" applyFont="1" applyFill="1" applyBorder="1" applyAlignment="1">
      <alignment horizontal="left" vertical="top"/>
    </xf>
    <xf numFmtId="0" fontId="30" fillId="0" borderId="0" xfId="0" applyFont="1" applyAlignment="1">
      <alignment horizontal="right" vertical="top"/>
    </xf>
    <xf numFmtId="0" fontId="34" fillId="0" borderId="8" xfId="0" applyFont="1" applyBorder="1" applyAlignment="1">
      <alignment horizontal="right" vertical="top" wrapText="1"/>
    </xf>
    <xf numFmtId="0" fontId="34" fillId="0" borderId="9" xfId="0" applyFont="1" applyBorder="1" applyAlignment="1">
      <alignment horizontal="center" vertical="top" wrapText="1"/>
    </xf>
    <xf numFmtId="164" fontId="34" fillId="0" borderId="7" xfId="0" applyNumberFormat="1" applyFont="1" applyBorder="1" applyAlignment="1">
      <alignment horizontal="center" vertical="center" shrinkToFit="1"/>
    </xf>
    <xf numFmtId="0" fontId="34" fillId="0" borderId="9" xfId="0" applyFont="1" applyBorder="1" applyAlignment="1">
      <alignment horizontal="right" vertical="center" wrapText="1"/>
    </xf>
    <xf numFmtId="0" fontId="36" fillId="0" borderId="1" xfId="0" applyFont="1" applyBorder="1" applyAlignment="1">
      <alignment vertical="center"/>
    </xf>
    <xf numFmtId="0" fontId="36" fillId="0" borderId="27" xfId="0" applyFont="1" applyBorder="1" applyAlignment="1">
      <alignment vertical="center"/>
    </xf>
    <xf numFmtId="0" fontId="36" fillId="0" borderId="5" xfId="0" applyFont="1" applyBorder="1" applyAlignment="1">
      <alignment horizontal="center" vertical="center" wrapText="1"/>
    </xf>
    <xf numFmtId="1" fontId="30" fillId="3" borderId="7" xfId="0" applyNumberFormat="1" applyFont="1" applyFill="1" applyBorder="1" applyAlignment="1">
      <alignment horizontal="center" vertical="center" shrinkToFit="1"/>
    </xf>
    <xf numFmtId="0" fontId="27" fillId="0" borderId="4" xfId="0" applyFont="1" applyBorder="1" applyAlignment="1">
      <alignment horizontal="right" vertical="top" wrapText="1"/>
    </xf>
    <xf numFmtId="0" fontId="27" fillId="3" borderId="4" xfId="0" applyFont="1" applyFill="1" applyBorder="1" applyAlignment="1">
      <alignment horizontal="left" vertical="top" wrapText="1"/>
    </xf>
    <xf numFmtId="1" fontId="28" fillId="0" borderId="1" xfId="0" applyNumberFormat="1" applyFont="1" applyBorder="1" applyAlignment="1">
      <alignment horizontal="center" vertical="center" shrinkToFit="1"/>
    </xf>
    <xf numFmtId="0" fontId="28" fillId="0" borderId="1" xfId="0" applyFont="1" applyBorder="1" applyAlignment="1">
      <alignment horizontal="center" vertical="center" wrapText="1"/>
    </xf>
    <xf numFmtId="164" fontId="28" fillId="0" borderId="1" xfId="0" applyNumberFormat="1" applyFont="1" applyBorder="1" applyAlignment="1">
      <alignment horizontal="center" vertical="center" shrinkToFit="1"/>
    </xf>
    <xf numFmtId="0" fontId="28" fillId="0" borderId="1" xfId="0" applyFont="1" applyBorder="1" applyAlignment="1">
      <alignment horizontal="left" vertical="top"/>
    </xf>
    <xf numFmtId="1" fontId="35" fillId="0" borderId="9" xfId="0" applyNumberFormat="1" applyFont="1" applyBorder="1" applyAlignment="1">
      <alignment horizontal="center" vertical="center" shrinkToFit="1"/>
    </xf>
    <xf numFmtId="0" fontId="35" fillId="0" borderId="9" xfId="0" applyFont="1" applyBorder="1" applyAlignment="1">
      <alignment horizontal="center" vertical="center" wrapText="1"/>
    </xf>
    <xf numFmtId="164" fontId="35" fillId="0" borderId="9" xfId="0" applyNumberFormat="1" applyFont="1" applyBorder="1" applyAlignment="1">
      <alignment horizontal="center" vertical="center" shrinkToFit="1"/>
    </xf>
    <xf numFmtId="0" fontId="35" fillId="0" borderId="9" xfId="0" applyFont="1" applyBorder="1" applyAlignment="1">
      <alignment horizontal="left" vertical="top"/>
    </xf>
    <xf numFmtId="0" fontId="34" fillId="0" borderId="5" xfId="0" applyFont="1" applyBorder="1" applyAlignment="1">
      <alignment horizontal="center" vertical="center" wrapText="1"/>
    </xf>
    <xf numFmtId="0" fontId="34" fillId="0" borderId="5" xfId="0" applyFont="1" applyBorder="1" applyAlignment="1">
      <alignment horizontal="left" vertical="top"/>
    </xf>
    <xf numFmtId="0" fontId="36" fillId="0" borderId="64" xfId="0" applyFont="1" applyBorder="1" applyAlignment="1">
      <alignment horizontal="center" vertical="center" wrapText="1"/>
    </xf>
    <xf numFmtId="0" fontId="28" fillId="0" borderId="7" xfId="0" applyFont="1" applyBorder="1" applyAlignment="1">
      <alignment horizontal="right" vertical="center" wrapText="1"/>
    </xf>
    <xf numFmtId="1" fontId="28" fillId="0" borderId="9" xfId="0" applyNumberFormat="1" applyFont="1" applyBorder="1" applyAlignment="1">
      <alignment horizontal="center" vertical="center" shrinkToFit="1"/>
    </xf>
    <xf numFmtId="0" fontId="28" fillId="0" borderId="9" xfId="0" applyFont="1" applyBorder="1" applyAlignment="1">
      <alignment horizontal="center" vertical="center" wrapText="1"/>
    </xf>
    <xf numFmtId="164" fontId="28" fillId="0" borderId="4" xfId="0" applyNumberFormat="1" applyFont="1" applyBorder="1" applyAlignment="1">
      <alignment horizontal="center" vertical="center" shrinkToFit="1"/>
    </xf>
    <xf numFmtId="0" fontId="36" fillId="2" borderId="2" xfId="0" applyFont="1" applyFill="1" applyBorder="1" applyAlignment="1">
      <alignment horizontal="left" vertical="center" wrapText="1"/>
    </xf>
    <xf numFmtId="0" fontId="58" fillId="0" borderId="7" xfId="0" applyFont="1" applyBorder="1" applyAlignment="1">
      <alignment horizontal="left" vertical="top"/>
    </xf>
    <xf numFmtId="0" fontId="36" fillId="2" borderId="9" xfId="0" applyFont="1" applyFill="1" applyBorder="1" applyAlignment="1">
      <alignment horizontal="left" vertical="center" wrapText="1"/>
    </xf>
    <xf numFmtId="2" fontId="38" fillId="0" borderId="9" xfId="0" applyNumberFormat="1" applyFont="1" applyBorder="1" applyAlignment="1">
      <alignment horizontal="center" vertical="center" shrinkToFit="1"/>
    </xf>
    <xf numFmtId="2" fontId="38" fillId="0" borderId="9" xfId="0" applyNumberFormat="1" applyFont="1" applyBorder="1" applyAlignment="1">
      <alignment horizontal="center" vertical="center" wrapText="1" shrinkToFit="1"/>
    </xf>
    <xf numFmtId="2" fontId="36" fillId="0" borderId="9" xfId="0" applyNumberFormat="1" applyFont="1" applyBorder="1" applyAlignment="1">
      <alignment horizontal="center" vertical="center" wrapText="1" shrinkToFit="1"/>
    </xf>
    <xf numFmtId="0" fontId="27" fillId="0" borderId="30" xfId="0" applyFont="1" applyBorder="1" applyAlignment="1">
      <alignment horizontal="right" vertical="top" wrapText="1"/>
    </xf>
    <xf numFmtId="0" fontId="27" fillId="6" borderId="4" xfId="0" applyFont="1" applyFill="1" applyBorder="1" applyAlignment="1">
      <alignment horizontal="left" vertical="top" wrapText="1"/>
    </xf>
    <xf numFmtId="0" fontId="27" fillId="7" borderId="4" xfId="0" applyFont="1" applyFill="1" applyBorder="1" applyAlignment="1">
      <alignment horizontal="center" vertical="top" wrapText="1"/>
    </xf>
    <xf numFmtId="1" fontId="34" fillId="0" borderId="9" xfId="0" applyNumberFormat="1" applyFont="1" applyBorder="1" applyAlignment="1">
      <alignment horizontal="center" vertical="top" shrinkToFit="1"/>
    </xf>
    <xf numFmtId="0" fontId="38" fillId="0" borderId="0" xfId="0" applyFont="1" applyAlignment="1">
      <alignment horizontal="left" vertical="top"/>
    </xf>
    <xf numFmtId="0" fontId="39" fillId="0" borderId="9" xfId="0" applyFont="1" applyBorder="1" applyAlignment="1">
      <alignment horizontal="right" vertical="top"/>
    </xf>
    <xf numFmtId="1" fontId="39" fillId="0" borderId="9" xfId="0" applyNumberFormat="1" applyFont="1" applyBorder="1" applyAlignment="1">
      <alignment horizontal="center" vertical="top"/>
    </xf>
    <xf numFmtId="1" fontId="29" fillId="0" borderId="7" xfId="0" applyNumberFormat="1" applyFont="1" applyBorder="1" applyAlignment="1">
      <alignment horizontal="right" vertical="center" shrinkToFit="1"/>
    </xf>
    <xf numFmtId="0" fontId="61" fillId="0" borderId="81" xfId="0" applyFont="1" applyBorder="1" applyAlignment="1">
      <alignment horizontal="center" vertical="center"/>
    </xf>
    <xf numFmtId="164" fontId="1" fillId="0" borderId="9" xfId="0" applyNumberFormat="1" applyFont="1" applyBorder="1" applyAlignment="1">
      <alignment horizontal="center" vertical="top" wrapText="1"/>
    </xf>
    <xf numFmtId="0" fontId="27" fillId="7" borderId="16" xfId="0" applyFont="1" applyFill="1" applyBorder="1" applyAlignment="1">
      <alignment horizontal="center" vertical="top" wrapText="1"/>
    </xf>
    <xf numFmtId="0" fontId="28" fillId="0" borderId="16" xfId="0" applyFont="1" applyBorder="1" applyAlignment="1">
      <alignment horizontal="center" vertical="top" wrapText="1"/>
    </xf>
    <xf numFmtId="0" fontId="29" fillId="0" borderId="16" xfId="0" applyFont="1" applyBorder="1" applyAlignment="1">
      <alignment horizontal="right" vertical="top" wrapText="1"/>
    </xf>
    <xf numFmtId="0" fontId="53" fillId="0" borderId="16" xfId="0" applyFont="1" applyBorder="1" applyAlignment="1">
      <alignment horizontal="right" vertical="center"/>
    </xf>
    <xf numFmtId="0" fontId="36" fillId="2" borderId="3" xfId="0" applyFont="1" applyFill="1" applyBorder="1" applyAlignment="1">
      <alignment vertical="center" wrapText="1"/>
    </xf>
    <xf numFmtId="0" fontId="27" fillId="3" borderId="11" xfId="0" applyFont="1" applyFill="1" applyBorder="1" applyAlignment="1">
      <alignment horizontal="left" vertical="top" wrapText="1"/>
    </xf>
    <xf numFmtId="0" fontId="27" fillId="0" borderId="3" xfId="0" applyFont="1" applyBorder="1" applyAlignment="1">
      <alignment horizontal="right" vertical="top" wrapText="1"/>
    </xf>
    <xf numFmtId="0" fontId="30" fillId="0" borderId="9" xfId="0" applyFont="1" applyBorder="1" applyAlignment="1">
      <alignment horizontal="left" vertical="top" wrapText="1"/>
    </xf>
    <xf numFmtId="0" fontId="53" fillId="0" borderId="16" xfId="0" applyFont="1" applyBorder="1" applyAlignment="1">
      <alignment horizontal="right" vertical="center" wrapText="1"/>
    </xf>
    <xf numFmtId="0" fontId="27" fillId="0" borderId="4" xfId="0" applyFont="1" applyBorder="1" applyAlignment="1">
      <alignment horizontal="center" vertical="top" wrapText="1"/>
    </xf>
    <xf numFmtId="0" fontId="53" fillId="0" borderId="30" xfId="0" applyFont="1" applyBorder="1" applyAlignment="1">
      <alignment horizontal="right" vertical="center" wrapText="1"/>
    </xf>
    <xf numFmtId="0" fontId="36" fillId="2" borderId="16" xfId="0" applyFont="1" applyFill="1" applyBorder="1" applyAlignment="1">
      <alignment vertical="center"/>
    </xf>
    <xf numFmtId="0" fontId="36" fillId="2" borderId="3" xfId="0" applyFont="1" applyFill="1" applyBorder="1" applyAlignment="1">
      <alignment vertical="center"/>
    </xf>
    <xf numFmtId="0" fontId="15" fillId="3" borderId="10" xfId="0" applyFont="1" applyFill="1" applyBorder="1" applyAlignment="1">
      <alignment horizontal="left" vertical="top" wrapText="1"/>
    </xf>
    <xf numFmtId="0" fontId="15" fillId="3" borderId="16" xfId="0" applyFont="1" applyFill="1" applyBorder="1" applyAlignment="1">
      <alignment horizontal="left" vertical="top" wrapText="1"/>
    </xf>
    <xf numFmtId="0" fontId="15" fillId="0" borderId="16" xfId="0" applyFont="1" applyBorder="1" applyAlignment="1">
      <alignment horizontal="right" vertical="top" wrapText="1"/>
    </xf>
    <xf numFmtId="0" fontId="20" fillId="0" borderId="16" xfId="0" applyFont="1" applyBorder="1" applyAlignment="1">
      <alignment horizontal="right" vertical="top" wrapText="1"/>
    </xf>
    <xf numFmtId="0" fontId="15" fillId="5" borderId="4" xfId="0" applyFont="1" applyFill="1" applyBorder="1" applyAlignment="1">
      <alignment horizontal="left" vertical="top" wrapText="1"/>
    </xf>
    <xf numFmtId="0" fontId="15" fillId="3" borderId="24" xfId="0" applyFont="1" applyFill="1" applyBorder="1" applyAlignment="1">
      <alignment horizontal="left" vertical="top" wrapText="1"/>
    </xf>
    <xf numFmtId="0" fontId="19" fillId="5" borderId="4" xfId="0" applyFont="1" applyFill="1" applyBorder="1" applyAlignment="1">
      <alignment horizontal="left" vertical="top" wrapText="1"/>
    </xf>
    <xf numFmtId="0" fontId="19" fillId="5" borderId="4" xfId="0" applyFont="1" applyFill="1" applyBorder="1" applyAlignment="1">
      <alignment vertical="top" wrapText="1"/>
    </xf>
    <xf numFmtId="0" fontId="20" fillId="0" borderId="4" xfId="0" applyFont="1" applyBorder="1" applyAlignment="1">
      <alignment horizontal="center" vertical="top" wrapText="1"/>
    </xf>
    <xf numFmtId="0" fontId="20" fillId="0" borderId="16" xfId="0" applyFont="1" applyBorder="1" applyAlignment="1">
      <alignment horizontal="center" vertical="top" wrapText="1"/>
    </xf>
    <xf numFmtId="0" fontId="29" fillId="5" borderId="4" xfId="0" applyFont="1" applyFill="1" applyBorder="1" applyAlignment="1">
      <alignment horizontal="left" vertical="top" wrapText="1"/>
    </xf>
    <xf numFmtId="0" fontId="28" fillId="0" borderId="30" xfId="0" applyFont="1" applyBorder="1" applyAlignment="1">
      <alignment horizontal="right" vertical="top"/>
    </xf>
    <xf numFmtId="0" fontId="35" fillId="0" borderId="30" xfId="0" applyFont="1" applyBorder="1" applyAlignment="1">
      <alignment horizontal="right" vertical="top" wrapText="1"/>
    </xf>
    <xf numFmtId="0" fontId="35" fillId="0" borderId="16" xfId="0" applyFont="1" applyBorder="1" applyAlignment="1">
      <alignment horizontal="right" vertical="top" wrapText="1"/>
    </xf>
    <xf numFmtId="0" fontId="35" fillId="0" borderId="16" xfId="0" applyFont="1" applyBorder="1" applyAlignment="1">
      <alignment horizontal="right" vertical="top"/>
    </xf>
    <xf numFmtId="0" fontId="35" fillId="0" borderId="16" xfId="0" applyFont="1" applyBorder="1" applyAlignment="1">
      <alignment horizontal="right" vertical="center" wrapText="1"/>
    </xf>
    <xf numFmtId="0" fontId="27" fillId="3" borderId="24" xfId="0" applyFont="1" applyFill="1" applyBorder="1" applyAlignment="1">
      <alignment horizontal="left" vertical="top" wrapText="1"/>
    </xf>
    <xf numFmtId="0" fontId="27" fillId="0" borderId="16" xfId="0" applyFont="1" applyBorder="1" applyAlignment="1">
      <alignment horizontal="right" vertical="top" wrapText="1"/>
    </xf>
    <xf numFmtId="0" fontId="27" fillId="3" borderId="16" xfId="0" applyFont="1" applyFill="1" applyBorder="1" applyAlignment="1">
      <alignment horizontal="left" vertical="top" wrapText="1"/>
    </xf>
    <xf numFmtId="0" fontId="27" fillId="3" borderId="10" xfId="0" applyFont="1" applyFill="1" applyBorder="1" applyAlignment="1">
      <alignment horizontal="left" vertical="top" wrapText="1"/>
    </xf>
    <xf numFmtId="0" fontId="28" fillId="0" borderId="16" xfId="0" applyFont="1" applyBorder="1" applyAlignment="1">
      <alignment horizontal="right" vertical="top" wrapText="1"/>
    </xf>
    <xf numFmtId="0" fontId="60" fillId="0" borderId="16" xfId="0" applyFont="1" applyBorder="1" applyAlignment="1">
      <alignment horizontal="center" vertical="center"/>
    </xf>
    <xf numFmtId="0" fontId="15" fillId="16" borderId="4" xfId="0" applyFont="1" applyFill="1" applyBorder="1" applyAlignment="1">
      <alignment horizontal="left" vertical="top" wrapText="1"/>
    </xf>
    <xf numFmtId="0" fontId="19" fillId="16" borderId="4" xfId="0" applyFont="1" applyFill="1" applyBorder="1" applyAlignment="1">
      <alignment horizontal="left" vertical="top" wrapText="1"/>
    </xf>
    <xf numFmtId="0" fontId="20" fillId="0" borderId="30" xfId="0" applyFont="1" applyBorder="1" applyAlignment="1">
      <alignment horizontal="right" vertical="top"/>
    </xf>
    <xf numFmtId="0" fontId="15" fillId="17" borderId="24" xfId="0" applyFont="1" applyFill="1" applyBorder="1" applyAlignment="1">
      <alignment horizontal="left" vertical="top" wrapText="1"/>
    </xf>
    <xf numFmtId="0" fontId="15" fillId="17" borderId="16" xfId="0" applyFont="1" applyFill="1" applyBorder="1" applyAlignment="1">
      <alignment horizontal="left" vertical="top" wrapText="1"/>
    </xf>
    <xf numFmtId="0" fontId="53" fillId="0" borderId="30" xfId="0" applyFont="1" applyBorder="1" applyAlignment="1">
      <alignment horizontal="right" vertical="top" wrapText="1"/>
    </xf>
    <xf numFmtId="0" fontId="53" fillId="0" borderId="16" xfId="0" applyFont="1" applyBorder="1" applyAlignment="1">
      <alignment horizontal="right" vertical="top" wrapText="1"/>
    </xf>
    <xf numFmtId="0" fontId="15" fillId="3" borderId="11" xfId="0" applyFont="1" applyFill="1" applyBorder="1" applyAlignment="1">
      <alignment horizontal="left" vertical="top" wrapText="1"/>
    </xf>
    <xf numFmtId="0" fontId="57" fillId="0" borderId="16" xfId="0" applyFont="1" applyBorder="1" applyAlignment="1">
      <alignment horizontal="right" vertical="top"/>
    </xf>
    <xf numFmtId="0" fontId="17" fillId="2" borderId="3" xfId="0" applyFont="1" applyFill="1" applyBorder="1" applyAlignment="1">
      <alignment vertical="center"/>
    </xf>
    <xf numFmtId="0" fontId="53" fillId="0" borderId="16" xfId="0" applyFont="1" applyBorder="1" applyAlignment="1">
      <alignment horizontal="right" vertical="top"/>
    </xf>
    <xf numFmtId="0" fontId="18" fillId="0" borderId="21" xfId="0" applyFont="1" applyBorder="1" applyAlignment="1">
      <alignment horizontal="right" vertical="top" wrapText="1"/>
    </xf>
    <xf numFmtId="0" fontId="29" fillId="6" borderId="7" xfId="0" applyFont="1" applyFill="1" applyBorder="1" applyAlignment="1">
      <alignment horizontal="left" vertical="top" wrapText="1"/>
    </xf>
    <xf numFmtId="0" fontId="35" fillId="0" borderId="76" xfId="0" applyFont="1" applyBorder="1" applyAlignment="1">
      <alignment horizontal="left" vertical="top"/>
    </xf>
    <xf numFmtId="0" fontId="29" fillId="0" borderId="11" xfId="0" applyFont="1" applyBorder="1" applyAlignment="1">
      <alignment horizontal="right" vertical="top" wrapText="1"/>
    </xf>
    <xf numFmtId="0" fontId="28" fillId="0" borderId="88" xfId="0" applyFont="1" applyBorder="1" applyAlignment="1">
      <alignment horizontal="left" vertical="top"/>
    </xf>
    <xf numFmtId="0" fontId="27" fillId="0" borderId="69" xfId="0" applyFont="1" applyBorder="1" applyAlignment="1">
      <alignment horizontal="left" vertical="center"/>
    </xf>
    <xf numFmtId="0" fontId="29" fillId="0" borderId="41" xfId="0" applyFont="1" applyBorder="1" applyAlignment="1">
      <alignment horizontal="left" vertical="center"/>
    </xf>
    <xf numFmtId="0" fontId="27" fillId="0" borderId="80" xfId="0" applyFont="1" applyBorder="1" applyAlignment="1">
      <alignment horizontal="left" vertical="center"/>
    </xf>
    <xf numFmtId="0" fontId="29" fillId="0" borderId="76" xfId="0" applyFont="1" applyBorder="1" applyAlignment="1">
      <alignment horizontal="left" vertical="center"/>
    </xf>
    <xf numFmtId="0" fontId="27" fillId="0" borderId="76" xfId="0" applyFont="1" applyBorder="1" applyAlignment="1">
      <alignment horizontal="left" vertical="center"/>
    </xf>
    <xf numFmtId="0" fontId="27" fillId="0" borderId="9" xfId="0" applyFont="1" applyBorder="1" applyAlignment="1">
      <alignment horizontal="left" vertical="center"/>
    </xf>
    <xf numFmtId="0" fontId="27" fillId="0" borderId="76" xfId="0" applyFont="1" applyBorder="1" applyAlignment="1">
      <alignment horizontal="left" vertical="center" wrapText="1"/>
    </xf>
    <xf numFmtId="0" fontId="43" fillId="15" borderId="16" xfId="0" applyFont="1" applyFill="1" applyBorder="1" applyAlignment="1">
      <alignment horizontal="left" vertical="top"/>
    </xf>
    <xf numFmtId="0" fontId="43" fillId="0" borderId="63" xfId="0" applyFont="1" applyBorder="1" applyAlignment="1">
      <alignment horizontal="left" vertical="top"/>
    </xf>
    <xf numFmtId="0" fontId="29" fillId="0" borderId="32" xfId="0" applyFont="1" applyBorder="1" applyAlignment="1">
      <alignment horizontal="center"/>
    </xf>
    <xf numFmtId="0" fontId="44" fillId="0" borderId="16" xfId="0" applyFont="1" applyBorder="1" applyAlignment="1">
      <alignment horizontal="left" vertical="top"/>
    </xf>
    <xf numFmtId="0" fontId="19" fillId="0" borderId="39" xfId="0" applyFont="1" applyBorder="1" applyAlignment="1">
      <alignment horizontal="left"/>
    </xf>
    <xf numFmtId="0" fontId="4" fillId="0" borderId="0" xfId="0" applyFont="1" applyAlignment="1">
      <alignment vertical="top"/>
    </xf>
    <xf numFmtId="0" fontId="27" fillId="0" borderId="0" xfId="0" applyFont="1" applyAlignment="1">
      <alignment horizontal="left"/>
    </xf>
    <xf numFmtId="0" fontId="27" fillId="11" borderId="25" xfId="0" applyFont="1" applyFill="1" applyBorder="1" applyAlignment="1">
      <alignment horizontal="center"/>
    </xf>
    <xf numFmtId="0" fontId="30" fillId="0" borderId="45" xfId="0" applyFont="1" applyBorder="1" applyAlignment="1">
      <alignment horizontal="left" vertical="top"/>
    </xf>
    <xf numFmtId="0" fontId="30" fillId="0" borderId="46" xfId="0" applyFont="1" applyBorder="1" applyAlignment="1">
      <alignment horizontal="left" vertical="top"/>
    </xf>
    <xf numFmtId="0" fontId="27" fillId="0" borderId="46" xfId="0" applyFont="1" applyBorder="1"/>
    <xf numFmtId="0" fontId="14" fillId="0" borderId="9" xfId="0" applyFont="1" applyBorder="1" applyAlignment="1">
      <alignment horizontal="left" vertical="top"/>
    </xf>
    <xf numFmtId="0" fontId="14" fillId="0" borderId="7" xfId="0" applyFont="1" applyBorder="1" applyAlignment="1">
      <alignment horizontal="center" vertical="center" wrapText="1"/>
    </xf>
    <xf numFmtId="0" fontId="14" fillId="0" borderId="90" xfId="0" applyFont="1" applyBorder="1" applyAlignment="1">
      <alignment horizontal="left" vertical="top"/>
    </xf>
    <xf numFmtId="0" fontId="14" fillId="11" borderId="39" xfId="0" applyFont="1" applyFill="1" applyBorder="1"/>
    <xf numFmtId="0" fontId="14" fillId="11" borderId="9" xfId="0" applyFont="1" applyFill="1" applyBorder="1"/>
    <xf numFmtId="0" fontId="14" fillId="11" borderId="40" xfId="0" applyFont="1" applyFill="1" applyBorder="1"/>
    <xf numFmtId="0" fontId="30" fillId="11" borderId="45" xfId="0" applyFont="1" applyFill="1" applyBorder="1"/>
    <xf numFmtId="0" fontId="30" fillId="11" borderId="46" xfId="0" applyFont="1" applyFill="1" applyBorder="1"/>
    <xf numFmtId="0" fontId="30" fillId="11" borderId="47" xfId="0" applyFont="1" applyFill="1" applyBorder="1"/>
    <xf numFmtId="0" fontId="30" fillId="0" borderId="39" xfId="0" applyFont="1" applyBorder="1"/>
    <xf numFmtId="0" fontId="30" fillId="0" borderId="45" xfId="0" applyFont="1" applyBorder="1"/>
    <xf numFmtId="0" fontId="30" fillId="0" borderId="46" xfId="0" applyFont="1" applyBorder="1"/>
    <xf numFmtId="0" fontId="30" fillId="0" borderId="41" xfId="0" applyFont="1" applyBorder="1"/>
    <xf numFmtId="0" fontId="30" fillId="0" borderId="42" xfId="0" applyFont="1" applyBorder="1"/>
    <xf numFmtId="0" fontId="14" fillId="0" borderId="91" xfId="0" applyFont="1" applyBorder="1" applyAlignment="1">
      <alignment horizontal="left" vertical="top"/>
    </xf>
    <xf numFmtId="0" fontId="43" fillId="15" borderId="41" xfId="0" applyFont="1" applyFill="1" applyBorder="1" applyAlignment="1">
      <alignment horizontal="left" vertical="top"/>
    </xf>
    <xf numFmtId="0" fontId="43" fillId="15" borderId="42" xfId="0" applyFont="1" applyFill="1" applyBorder="1" applyAlignment="1">
      <alignment horizontal="left" vertical="top"/>
    </xf>
    <xf numFmtId="0" fontId="30" fillId="0" borderId="92" xfId="0" applyFont="1" applyBorder="1"/>
    <xf numFmtId="0" fontId="30" fillId="0" borderId="93" xfId="0" applyFont="1" applyBorder="1"/>
    <xf numFmtId="0" fontId="29" fillId="0" borderId="45" xfId="0" applyFont="1" applyBorder="1"/>
    <xf numFmtId="0" fontId="29" fillId="0" borderId="46" xfId="0" applyFont="1" applyBorder="1"/>
    <xf numFmtId="0" fontId="29" fillId="0" borderId="47" xfId="0" applyFont="1" applyBorder="1"/>
    <xf numFmtId="0" fontId="27" fillId="11" borderId="66" xfId="0" applyFont="1" applyFill="1" applyBorder="1" applyAlignment="1">
      <alignment horizontal="center"/>
    </xf>
    <xf numFmtId="0" fontId="30" fillId="12" borderId="14" xfId="0" applyFont="1" applyFill="1" applyBorder="1"/>
    <xf numFmtId="0" fontId="30" fillId="11" borderId="14" xfId="0" applyFont="1" applyFill="1" applyBorder="1"/>
    <xf numFmtId="0" fontId="30" fillId="11" borderId="31" xfId="0" applyFont="1" applyFill="1" applyBorder="1"/>
    <xf numFmtId="0" fontId="19" fillId="0" borderId="33" xfId="0" applyFont="1" applyBorder="1" applyAlignment="1">
      <alignment horizontal="center"/>
    </xf>
    <xf numFmtId="0" fontId="19" fillId="0" borderId="34" xfId="0" applyFont="1" applyBorder="1" applyAlignment="1">
      <alignment horizontal="center"/>
    </xf>
    <xf numFmtId="0" fontId="19" fillId="0" borderId="35" xfId="0" applyFont="1" applyBorder="1" applyAlignment="1">
      <alignment horizontal="center"/>
    </xf>
    <xf numFmtId="0" fontId="30" fillId="0" borderId="40" xfId="0" applyFont="1" applyBorder="1"/>
    <xf numFmtId="0" fontId="30" fillId="0" borderId="47" xfId="0" applyFont="1" applyBorder="1"/>
    <xf numFmtId="0" fontId="19" fillId="0" borderId="39" xfId="0" applyFont="1" applyBorder="1" applyAlignment="1">
      <alignment horizontal="center"/>
    </xf>
    <xf numFmtId="0" fontId="19" fillId="0" borderId="40" xfId="0" applyFont="1" applyBorder="1" applyAlignment="1">
      <alignment horizontal="center"/>
    </xf>
    <xf numFmtId="0" fontId="27" fillId="0" borderId="40" xfId="0" applyFont="1" applyBorder="1" applyAlignment="1">
      <alignment horizontal="center"/>
    </xf>
    <xf numFmtId="0" fontId="30" fillId="12" borderId="16" xfId="0" applyFont="1" applyFill="1" applyBorder="1"/>
    <xf numFmtId="0" fontId="30" fillId="0" borderId="16" xfId="0" applyFont="1" applyBorder="1"/>
    <xf numFmtId="0" fontId="30" fillId="11" borderId="16" xfId="0" applyFont="1" applyFill="1" applyBorder="1"/>
    <xf numFmtId="0" fontId="30" fillId="0" borderId="63" xfId="0" applyFont="1" applyBorder="1"/>
    <xf numFmtId="0" fontId="30" fillId="11" borderId="63" xfId="0" applyFont="1" applyFill="1" applyBorder="1"/>
    <xf numFmtId="0" fontId="30" fillId="16" borderId="39" xfId="0" applyFont="1" applyFill="1" applyBorder="1" applyAlignment="1">
      <alignment horizontal="left" vertical="top"/>
    </xf>
    <xf numFmtId="0" fontId="30" fillId="16" borderId="40" xfId="0" applyFont="1" applyFill="1" applyBorder="1" applyAlignment="1">
      <alignment horizontal="left" vertical="top"/>
    </xf>
    <xf numFmtId="0" fontId="28" fillId="0" borderId="45" xfId="0" applyFont="1" applyBorder="1" applyAlignment="1">
      <alignment horizontal="left" vertical="top"/>
    </xf>
    <xf numFmtId="0" fontId="28" fillId="0" borderId="46" xfId="0" applyFont="1" applyBorder="1" applyAlignment="1">
      <alignment horizontal="left" vertical="top"/>
    </xf>
    <xf numFmtId="0" fontId="28" fillId="0" borderId="47" xfId="0" applyFont="1" applyBorder="1" applyAlignment="1">
      <alignment horizontal="left" vertical="top"/>
    </xf>
    <xf numFmtId="0" fontId="30" fillId="11" borderId="45" xfId="0" applyFont="1" applyFill="1" applyBorder="1" applyAlignment="1">
      <alignment horizontal="left" vertical="top"/>
    </xf>
    <xf numFmtId="0" fontId="30" fillId="11" borderId="46" xfId="0" applyFont="1" applyFill="1" applyBorder="1" applyAlignment="1">
      <alignment horizontal="left" vertical="top"/>
    </xf>
    <xf numFmtId="0" fontId="30" fillId="11" borderId="47" xfId="0" applyFont="1" applyFill="1" applyBorder="1" applyAlignment="1">
      <alignment horizontal="left" vertical="top"/>
    </xf>
    <xf numFmtId="0" fontId="29" fillId="11" borderId="39" xfId="0" applyFont="1" applyFill="1" applyBorder="1" applyAlignment="1">
      <alignment horizontal="left" vertical="top"/>
    </xf>
    <xf numFmtId="0" fontId="28" fillId="11" borderId="45" xfId="0" applyFont="1" applyFill="1" applyBorder="1" applyAlignment="1">
      <alignment horizontal="left" vertical="top"/>
    </xf>
    <xf numFmtId="0" fontId="28" fillId="11" borderId="46" xfId="0" applyFont="1" applyFill="1" applyBorder="1" applyAlignment="1">
      <alignment horizontal="left" vertical="top"/>
    </xf>
    <xf numFmtId="0" fontId="28" fillId="11" borderId="47" xfId="0" applyFont="1" applyFill="1" applyBorder="1" applyAlignment="1">
      <alignment horizontal="left" vertical="top"/>
    </xf>
    <xf numFmtId="0" fontId="30" fillId="15" borderId="39" xfId="0" applyFont="1" applyFill="1" applyBorder="1" applyAlignment="1">
      <alignment horizontal="left" vertical="top"/>
    </xf>
    <xf numFmtId="0" fontId="30" fillId="15" borderId="40" xfId="0" applyFont="1" applyFill="1" applyBorder="1" applyAlignment="1">
      <alignment horizontal="left" vertical="top"/>
    </xf>
    <xf numFmtId="0" fontId="63" fillId="0" borderId="7" xfId="0" applyFont="1" applyBorder="1" applyAlignment="1">
      <alignment horizontal="left" vertical="top"/>
    </xf>
    <xf numFmtId="0" fontId="30" fillId="0" borderId="47" xfId="0" applyFont="1" applyBorder="1" applyAlignment="1">
      <alignment horizontal="left" vertical="top"/>
    </xf>
    <xf numFmtId="0" fontId="64" fillId="0" borderId="7" xfId="0" applyFont="1" applyBorder="1" applyAlignment="1">
      <alignment horizontal="left" vertical="top"/>
    </xf>
    <xf numFmtId="0" fontId="29" fillId="0" borderId="90" xfId="0" applyFont="1" applyBorder="1" applyAlignment="1">
      <alignment horizontal="left" vertical="top"/>
    </xf>
    <xf numFmtId="0" fontId="29" fillId="0" borderId="91" xfId="0" applyFont="1" applyBorder="1" applyAlignment="1">
      <alignment horizontal="left" vertical="top"/>
    </xf>
    <xf numFmtId="0" fontId="28" fillId="11" borderId="39" xfId="0" applyFont="1" applyFill="1" applyBorder="1" applyAlignment="1">
      <alignment horizontal="left" vertical="top"/>
    </xf>
    <xf numFmtId="0" fontId="28" fillId="11" borderId="40" xfId="0" applyFont="1" applyFill="1" applyBorder="1" applyAlignment="1">
      <alignment horizontal="left" vertical="top"/>
    </xf>
    <xf numFmtId="0" fontId="29" fillId="0" borderId="45" xfId="0" applyFont="1" applyBorder="1" applyAlignment="1">
      <alignment vertical="top"/>
    </xf>
    <xf numFmtId="0" fontId="27" fillId="12" borderId="63" xfId="0" applyFont="1" applyFill="1" applyBorder="1" applyAlignment="1">
      <alignment horizontal="center"/>
    </xf>
    <xf numFmtId="0" fontId="29" fillId="0" borderId="16" xfId="0" applyFont="1" applyBorder="1" applyAlignment="1">
      <alignment horizontal="center" vertical="top"/>
    </xf>
    <xf numFmtId="0" fontId="27" fillId="0" borderId="98" xfId="0" applyFont="1" applyBorder="1" applyAlignment="1">
      <alignment horizontal="center"/>
    </xf>
    <xf numFmtId="0" fontId="27" fillId="12" borderId="14" xfId="0" applyFont="1" applyFill="1" applyBorder="1" applyAlignment="1">
      <alignment horizontal="center" vertical="center"/>
    </xf>
    <xf numFmtId="0" fontId="27" fillId="0" borderId="66" xfId="0" applyFont="1" applyBorder="1" applyAlignment="1">
      <alignment horizontal="center" vertical="center"/>
    </xf>
    <xf numFmtId="0" fontId="27" fillId="12" borderId="14" xfId="0" applyFont="1" applyFill="1" applyBorder="1" applyAlignment="1">
      <alignment horizontal="center" vertical="center" wrapText="1"/>
    </xf>
    <xf numFmtId="0" fontId="27" fillId="0" borderId="14" xfId="0" applyFont="1" applyBorder="1" applyAlignment="1">
      <alignment horizontal="center" vertical="top" wrapText="1"/>
    </xf>
    <xf numFmtId="0" fontId="27" fillId="12" borderId="14" xfId="0" applyFont="1" applyFill="1" applyBorder="1" applyAlignment="1">
      <alignment horizontal="center" vertical="top"/>
    </xf>
    <xf numFmtId="0" fontId="27" fillId="0" borderId="31" xfId="0" applyFont="1" applyBorder="1" applyAlignment="1">
      <alignment horizontal="center" vertical="center"/>
    </xf>
    <xf numFmtId="0" fontId="27" fillId="12" borderId="76" xfId="0" applyFont="1" applyFill="1" applyBorder="1" applyAlignment="1">
      <alignment horizontal="center" vertical="center"/>
    </xf>
    <xf numFmtId="0" fontId="27" fillId="12" borderId="76" xfId="0" applyFont="1" applyFill="1" applyBorder="1" applyAlignment="1">
      <alignment horizontal="center" vertical="center" wrapText="1"/>
    </xf>
    <xf numFmtId="0" fontId="27" fillId="12" borderId="76" xfId="0" applyFont="1" applyFill="1" applyBorder="1" applyAlignment="1">
      <alignment horizontal="center" vertical="top"/>
    </xf>
    <xf numFmtId="0" fontId="30" fillId="0" borderId="14" xfId="0" applyFont="1" applyBorder="1" applyAlignment="1">
      <alignment horizontal="center" vertical="center"/>
    </xf>
    <xf numFmtId="0" fontId="30" fillId="0" borderId="14" xfId="0" applyFont="1" applyBorder="1" applyAlignment="1">
      <alignment horizontal="center" vertical="center" wrapText="1"/>
    </xf>
    <xf numFmtId="0" fontId="29" fillId="0" borderId="39" xfId="0" applyFont="1" applyBorder="1" applyAlignment="1">
      <alignment vertical="center"/>
    </xf>
    <xf numFmtId="1" fontId="40" fillId="0" borderId="1" xfId="0" applyNumberFormat="1" applyFont="1" applyBorder="1" applyAlignment="1">
      <alignment horizontal="right" vertical="center" shrinkToFit="1"/>
    </xf>
    <xf numFmtId="164" fontId="29" fillId="0" borderId="1" xfId="0" applyNumberFormat="1" applyFont="1" applyBorder="1" applyAlignment="1">
      <alignment horizontal="right" vertical="center" shrinkToFit="1"/>
    </xf>
    <xf numFmtId="0" fontId="27" fillId="0" borderId="40" xfId="0" applyFont="1" applyBorder="1" applyAlignment="1">
      <alignment horizontal="center" vertical="center" wrapText="1"/>
    </xf>
    <xf numFmtId="0" fontId="43" fillId="15" borderId="39" xfId="0" applyFont="1" applyFill="1" applyBorder="1" applyAlignment="1">
      <alignment horizontal="center" vertical="top"/>
    </xf>
    <xf numFmtId="0" fontId="43" fillId="15" borderId="40" xfId="0" applyFont="1" applyFill="1" applyBorder="1" applyAlignment="1">
      <alignment horizontal="center" vertical="top"/>
    </xf>
    <xf numFmtId="0" fontId="29" fillId="0" borderId="46" xfId="0" applyFont="1" applyBorder="1" applyAlignment="1">
      <alignment horizontal="center" vertical="center"/>
    </xf>
    <xf numFmtId="0" fontId="30" fillId="12" borderId="41" xfId="0" applyFont="1" applyFill="1" applyBorder="1"/>
    <xf numFmtId="0" fontId="30" fillId="12" borderId="15" xfId="0" applyFont="1" applyFill="1" applyBorder="1"/>
    <xf numFmtId="0" fontId="30" fillId="12" borderId="42" xfId="0" applyFont="1" applyFill="1" applyBorder="1"/>
    <xf numFmtId="0" fontId="15" fillId="11" borderId="39" xfId="0" applyFont="1" applyFill="1" applyBorder="1" applyAlignment="1">
      <alignment horizontal="left"/>
    </xf>
    <xf numFmtId="0" fontId="30" fillId="11" borderId="16" xfId="0" applyFont="1" applyFill="1" applyBorder="1" applyAlignment="1">
      <alignment horizontal="center" vertical="top"/>
    </xf>
    <xf numFmtId="0" fontId="27" fillId="11" borderId="63" xfId="0" applyFont="1" applyFill="1" applyBorder="1" applyAlignment="1">
      <alignment horizontal="center" vertical="center"/>
    </xf>
    <xf numFmtId="0" fontId="50" fillId="0" borderId="9" xfId="0" applyFont="1" applyBorder="1" applyAlignment="1">
      <alignment horizontal="left" vertical="top"/>
    </xf>
    <xf numFmtId="0" fontId="28" fillId="0" borderId="9" xfId="0" applyFont="1" applyBorder="1"/>
    <xf numFmtId="0" fontId="28" fillId="0" borderId="40" xfId="0" applyFont="1" applyBorder="1"/>
    <xf numFmtId="0" fontId="28" fillId="0" borderId="39" xfId="0" applyFont="1" applyBorder="1"/>
    <xf numFmtId="0" fontId="28" fillId="11" borderId="39" xfId="0" applyFont="1" applyFill="1" applyBorder="1"/>
    <xf numFmtId="0" fontId="28" fillId="11" borderId="9" xfId="0" applyFont="1" applyFill="1" applyBorder="1"/>
    <xf numFmtId="0" fontId="28" fillId="11" borderId="40" xfId="0" applyFont="1" applyFill="1" applyBorder="1"/>
    <xf numFmtId="0" fontId="28" fillId="0" borderId="41" xfId="0" applyFont="1" applyBorder="1"/>
    <xf numFmtId="0" fontId="28" fillId="0" borderId="42" xfId="0" applyFont="1" applyBorder="1"/>
    <xf numFmtId="164" fontId="28" fillId="0" borderId="7" xfId="0" applyNumberFormat="1" applyFont="1" applyBorder="1" applyAlignment="1">
      <alignment horizontal="right" vertical="center" shrinkToFit="1"/>
    </xf>
    <xf numFmtId="0" fontId="28" fillId="0" borderId="39" xfId="0" applyFont="1" applyBorder="1" applyAlignment="1">
      <alignment horizontal="center"/>
    </xf>
    <xf numFmtId="0" fontId="28" fillId="0" borderId="9" xfId="0" applyFont="1" applyBorder="1" applyAlignment="1">
      <alignment horizontal="center"/>
    </xf>
    <xf numFmtId="0" fontId="28" fillId="0" borderId="16" xfId="0" applyFont="1" applyBorder="1" applyAlignment="1">
      <alignment horizontal="center"/>
    </xf>
    <xf numFmtId="0" fontId="28" fillId="11" borderId="16"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40" xfId="0" applyFont="1" applyFill="1" applyBorder="1" applyAlignment="1">
      <alignment horizontal="center" vertical="center"/>
    </xf>
    <xf numFmtId="0" fontId="28" fillId="0" borderId="9" xfId="0" applyFont="1" applyBorder="1" applyAlignment="1">
      <alignment horizontal="center" vertical="center"/>
    </xf>
    <xf numFmtId="0" fontId="28" fillId="0" borderId="40" xfId="0" applyFont="1" applyBorder="1" applyAlignment="1">
      <alignment horizontal="center" vertical="center"/>
    </xf>
    <xf numFmtId="0" fontId="28" fillId="0" borderId="39" xfId="0" applyFont="1" applyBorder="1" applyAlignment="1">
      <alignment horizontal="left" vertical="center"/>
    </xf>
    <xf numFmtId="0" fontId="15" fillId="0" borderId="39" xfId="0" applyFont="1" applyBorder="1" applyAlignment="1">
      <alignment horizontal="center"/>
    </xf>
    <xf numFmtId="0" fontId="15" fillId="0" borderId="9" xfId="0" applyFont="1" applyBorder="1" applyAlignment="1">
      <alignment horizontal="center"/>
    </xf>
    <xf numFmtId="0" fontId="15" fillId="11" borderId="14" xfId="0" applyFont="1" applyFill="1" applyBorder="1" applyAlignment="1">
      <alignment horizontal="center"/>
    </xf>
    <xf numFmtId="0" fontId="15" fillId="0" borderId="40" xfId="0" applyFont="1" applyBorder="1" applyAlignment="1">
      <alignment horizontal="center"/>
    </xf>
    <xf numFmtId="0" fontId="20" fillId="0" borderId="7" xfId="0" applyFont="1" applyBorder="1" applyAlignment="1">
      <alignment horizontal="center" vertical="center" wrapText="1"/>
    </xf>
    <xf numFmtId="0" fontId="20" fillId="0" borderId="7" xfId="0" applyFont="1" applyBorder="1" applyAlignment="1">
      <alignment horizontal="left" vertical="top"/>
    </xf>
    <xf numFmtId="0" fontId="17" fillId="0" borderId="0" xfId="0" applyFont="1" applyAlignment="1">
      <alignment horizontal="left" vertical="top"/>
    </xf>
    <xf numFmtId="0" fontId="16" fillId="0" borderId="0" xfId="0" applyFont="1" applyAlignment="1">
      <alignment horizontal="center" wrapText="1"/>
    </xf>
    <xf numFmtId="0" fontId="15" fillId="0" borderId="0" xfId="0" applyFont="1" applyAlignment="1">
      <alignment horizontal="left" vertical="top"/>
    </xf>
    <xf numFmtId="0" fontId="65" fillId="0" borderId="0" xfId="0" applyFont="1" applyAlignment="1">
      <alignment horizontal="left" vertical="top"/>
    </xf>
    <xf numFmtId="0" fontId="16" fillId="0" borderId="0" xfId="0" applyFont="1" applyAlignment="1">
      <alignment horizontal="left" vertical="top" wrapText="1"/>
    </xf>
    <xf numFmtId="0" fontId="16" fillId="0" borderId="0" xfId="0" applyFont="1" applyAlignment="1">
      <alignment horizontal="center" vertical="top"/>
    </xf>
    <xf numFmtId="0" fontId="17" fillId="0" borderId="10" xfId="0" applyFont="1" applyBorder="1" applyAlignment="1">
      <alignment vertical="center"/>
    </xf>
    <xf numFmtId="0" fontId="19" fillId="0" borderId="3" xfId="0" applyFont="1" applyBorder="1" applyAlignment="1">
      <alignment vertical="top"/>
    </xf>
    <xf numFmtId="0" fontId="19" fillId="0" borderId="4" xfId="0" applyFont="1" applyBorder="1" applyAlignment="1">
      <alignment vertical="top"/>
    </xf>
    <xf numFmtId="0" fontId="16" fillId="0" borderId="9" xfId="0" applyFont="1" applyBorder="1" applyAlignment="1">
      <alignment horizontal="left" vertical="top" wrapText="1"/>
    </xf>
    <xf numFmtId="2" fontId="24" fillId="0" borderId="7" xfId="0" applyNumberFormat="1" applyFont="1" applyBorder="1" applyAlignment="1">
      <alignment horizontal="center" vertical="center" shrinkToFit="1"/>
    </xf>
    <xf numFmtId="2" fontId="24" fillId="0" borderId="7" xfId="0" applyNumberFormat="1" applyFont="1" applyBorder="1" applyAlignment="1">
      <alignment horizontal="center" vertical="center" wrapText="1" shrinkToFit="1"/>
    </xf>
    <xf numFmtId="2" fontId="17" fillId="0" borderId="7" xfId="0" applyNumberFormat="1" applyFont="1" applyBorder="1" applyAlignment="1">
      <alignment horizontal="center" vertical="center" wrapText="1" shrinkToFit="1"/>
    </xf>
    <xf numFmtId="0" fontId="24" fillId="0" borderId="7" xfId="0" applyFont="1" applyBorder="1" applyAlignment="1">
      <alignment horizontal="center" vertical="center"/>
    </xf>
    <xf numFmtId="0" fontId="16" fillId="0" borderId="9" xfId="0" applyFont="1" applyBorder="1" applyAlignment="1">
      <alignment horizontal="left" vertical="top"/>
    </xf>
    <xf numFmtId="0" fontId="15" fillId="3" borderId="7" xfId="0" applyFont="1" applyFill="1" applyBorder="1" applyAlignment="1">
      <alignment horizontal="left" vertical="top" wrapText="1"/>
    </xf>
    <xf numFmtId="1" fontId="16" fillId="3" borderId="7" xfId="0" applyNumberFormat="1" applyFont="1" applyFill="1" applyBorder="1" applyAlignment="1">
      <alignment horizontal="center" vertical="center" shrinkToFit="1"/>
    </xf>
    <xf numFmtId="0" fontId="16" fillId="3" borderId="7" xfId="0" applyFont="1" applyFill="1" applyBorder="1" applyAlignment="1">
      <alignment horizontal="center" vertical="center" wrapText="1"/>
    </xf>
    <xf numFmtId="164" fontId="16" fillId="0" borderId="7" xfId="0" applyNumberFormat="1" applyFont="1" applyBorder="1" applyAlignment="1">
      <alignment horizontal="center" vertical="center" shrinkToFit="1"/>
    </xf>
    <xf numFmtId="0" fontId="16" fillId="3" borderId="7" xfId="0" applyFont="1" applyFill="1" applyBorder="1" applyAlignment="1">
      <alignment horizontal="left" vertical="top"/>
    </xf>
    <xf numFmtId="0" fontId="16" fillId="13" borderId="9" xfId="0" applyFont="1" applyFill="1" applyBorder="1" applyAlignment="1">
      <alignment horizontal="left" vertical="top"/>
    </xf>
    <xf numFmtId="0" fontId="16" fillId="15" borderId="9" xfId="0" applyFont="1" applyFill="1" applyBorder="1" applyAlignment="1">
      <alignment horizontal="left" vertical="top"/>
    </xf>
    <xf numFmtId="1" fontId="16" fillId="0" borderId="7" xfId="0" applyNumberFormat="1" applyFont="1" applyBorder="1" applyAlignment="1">
      <alignment horizontal="center" vertical="center" shrinkToFit="1"/>
    </xf>
    <xf numFmtId="0" fontId="16" fillId="0" borderId="7" xfId="0" applyFont="1" applyBorder="1" applyAlignment="1">
      <alignment horizontal="center" vertical="center" wrapText="1"/>
    </xf>
    <xf numFmtId="0" fontId="16" fillId="0" borderId="7" xfId="0" applyFont="1" applyBorder="1" applyAlignment="1">
      <alignment horizontal="left" vertical="top"/>
    </xf>
    <xf numFmtId="0" fontId="16" fillId="11" borderId="9" xfId="0" applyFont="1" applyFill="1" applyBorder="1" applyAlignment="1">
      <alignment horizontal="left" vertical="top"/>
    </xf>
    <xf numFmtId="0" fontId="15" fillId="5" borderId="7" xfId="0" applyFont="1" applyFill="1" applyBorder="1" applyAlignment="1">
      <alignment horizontal="left" vertical="top" wrapText="1"/>
    </xf>
    <xf numFmtId="0" fontId="16" fillId="5" borderId="7" xfId="0" applyFont="1" applyFill="1" applyBorder="1" applyAlignment="1">
      <alignment horizontal="center" vertical="center" wrapText="1"/>
    </xf>
    <xf numFmtId="164" fontId="16" fillId="5" borderId="7" xfId="0" applyNumberFormat="1" applyFont="1" applyFill="1" applyBorder="1" applyAlignment="1">
      <alignment horizontal="center" vertical="center" shrinkToFit="1"/>
    </xf>
    <xf numFmtId="0" fontId="16" fillId="5" borderId="7" xfId="0" applyFont="1" applyFill="1" applyBorder="1" applyAlignment="1">
      <alignment horizontal="left" vertical="top"/>
    </xf>
    <xf numFmtId="0" fontId="15" fillId="0" borderId="7" xfId="0" applyFont="1" applyBorder="1" applyAlignment="1">
      <alignment horizontal="right" vertical="top" wrapText="1"/>
    </xf>
    <xf numFmtId="0" fontId="20" fillId="0" borderId="9" xfId="0" applyFont="1" applyBorder="1" applyAlignment="1">
      <alignment horizontal="left" vertical="top"/>
    </xf>
    <xf numFmtId="0" fontId="20" fillId="0" borderId="0" xfId="0" applyFont="1" applyAlignment="1">
      <alignment horizontal="left" vertical="top"/>
    </xf>
    <xf numFmtId="0" fontId="20" fillId="11" borderId="9" xfId="0" applyFont="1" applyFill="1" applyBorder="1" applyAlignment="1">
      <alignment horizontal="left" vertical="top"/>
    </xf>
    <xf numFmtId="0" fontId="20" fillId="0" borderId="1" xfId="0" applyFont="1" applyBorder="1" applyAlignment="1">
      <alignment horizontal="right" vertical="top" wrapText="1"/>
    </xf>
    <xf numFmtId="0" fontId="20" fillId="0" borderId="1" xfId="0" applyFont="1" applyBorder="1" applyAlignment="1">
      <alignment horizontal="center" vertical="center" wrapText="1"/>
    </xf>
    <xf numFmtId="0" fontId="20" fillId="0" borderId="1" xfId="0" applyFont="1" applyBorder="1" applyAlignment="1">
      <alignment horizontal="left" vertical="top"/>
    </xf>
    <xf numFmtId="0" fontId="20" fillId="0" borderId="39" xfId="0" applyFont="1" applyBorder="1" applyAlignment="1">
      <alignment horizontal="left" vertical="top"/>
    </xf>
    <xf numFmtId="0" fontId="20" fillId="0" borderId="40" xfId="0" applyFont="1" applyBorder="1" applyAlignment="1">
      <alignment horizontal="left" vertical="top"/>
    </xf>
    <xf numFmtId="0" fontId="18" fillId="0" borderId="9" xfId="0" applyFont="1" applyBorder="1" applyAlignment="1">
      <alignment horizontal="right" vertical="top" wrapText="1"/>
    </xf>
    <xf numFmtId="1" fontId="18" fillId="0" borderId="9" xfId="0" applyNumberFormat="1" applyFont="1" applyBorder="1" applyAlignment="1">
      <alignment horizontal="center" vertical="center" shrinkToFit="1"/>
    </xf>
    <xf numFmtId="0" fontId="18" fillId="0" borderId="9" xfId="0" applyFont="1" applyBorder="1" applyAlignment="1">
      <alignment horizontal="center" vertical="center" wrapText="1"/>
    </xf>
    <xf numFmtId="164" fontId="18" fillId="0" borderId="9" xfId="0" applyNumberFormat="1" applyFont="1" applyBorder="1" applyAlignment="1">
      <alignment horizontal="center" vertical="center" shrinkToFit="1"/>
    </xf>
    <xf numFmtId="0" fontId="18" fillId="0" borderId="0" xfId="0" applyFont="1" applyAlignment="1">
      <alignment horizontal="right" vertical="top" wrapText="1"/>
    </xf>
    <xf numFmtId="1" fontId="18" fillId="0" borderId="0" xfId="0" applyNumberFormat="1" applyFont="1" applyAlignment="1">
      <alignment horizontal="center" vertical="center" shrinkToFit="1"/>
    </xf>
    <xf numFmtId="0" fontId="18" fillId="0" borderId="0" xfId="0" applyFont="1" applyAlignment="1">
      <alignment horizontal="center" vertical="center" wrapText="1"/>
    </xf>
    <xf numFmtId="164" fontId="18" fillId="0" borderId="0" xfId="0" applyNumberFormat="1" applyFont="1" applyAlignment="1">
      <alignment horizontal="center" vertical="center" shrinkToFit="1"/>
    </xf>
    <xf numFmtId="0" fontId="20" fillId="0" borderId="0" xfId="0" applyFont="1" applyAlignment="1">
      <alignment horizontal="right" vertical="top"/>
    </xf>
    <xf numFmtId="0" fontId="15" fillId="6" borderId="7" xfId="0" applyFont="1" applyFill="1" applyBorder="1" applyAlignment="1">
      <alignment horizontal="left" vertical="top" wrapText="1"/>
    </xf>
    <xf numFmtId="0" fontId="16" fillId="6" borderId="7" xfId="0" applyFont="1" applyFill="1" applyBorder="1" applyAlignment="1">
      <alignment horizontal="center" vertical="center" wrapText="1"/>
    </xf>
    <xf numFmtId="164" fontId="16" fillId="6" borderId="7" xfId="0" applyNumberFormat="1" applyFont="1" applyFill="1" applyBorder="1" applyAlignment="1">
      <alignment horizontal="center" vertical="center" shrinkToFit="1"/>
    </xf>
    <xf numFmtId="0" fontId="16" fillId="6" borderId="7" xfId="0" applyFont="1" applyFill="1" applyBorder="1" applyAlignment="1">
      <alignment horizontal="left" vertical="top"/>
    </xf>
    <xf numFmtId="0" fontId="18" fillId="0" borderId="8" xfId="0" applyFont="1" applyBorder="1" applyAlignment="1">
      <alignment horizontal="right" vertical="top" wrapText="1"/>
    </xf>
    <xf numFmtId="1" fontId="18" fillId="0" borderId="9" xfId="0" applyNumberFormat="1" applyFont="1" applyBorder="1" applyAlignment="1">
      <alignment horizontal="center" vertical="top" wrapText="1"/>
    </xf>
    <xf numFmtId="0" fontId="18" fillId="0" borderId="9" xfId="0" applyFont="1" applyBorder="1" applyAlignment="1">
      <alignment horizontal="center" vertical="top" wrapText="1"/>
    </xf>
    <xf numFmtId="164" fontId="18" fillId="0" borderId="7" xfId="0" applyNumberFormat="1" applyFont="1" applyBorder="1" applyAlignment="1">
      <alignment horizontal="center" vertical="center" shrinkToFit="1"/>
    </xf>
    <xf numFmtId="0" fontId="15" fillId="0" borderId="9" xfId="0" applyFont="1" applyBorder="1" applyAlignment="1">
      <alignment horizontal="left" vertical="top" wrapText="1"/>
    </xf>
    <xf numFmtId="0" fontId="18" fillId="0" borderId="9" xfId="0" applyFont="1" applyBorder="1" applyAlignment="1">
      <alignment horizontal="right" vertical="center" wrapText="1"/>
    </xf>
    <xf numFmtId="1" fontId="18" fillId="0" borderId="9" xfId="0" applyNumberFormat="1" applyFont="1" applyBorder="1" applyAlignment="1">
      <alignment horizontal="center" vertical="center" wrapText="1"/>
    </xf>
    <xf numFmtId="0" fontId="18" fillId="0" borderId="9" xfId="0" applyFont="1" applyBorder="1" applyAlignment="1">
      <alignment horizontal="left" vertical="center"/>
    </xf>
    <xf numFmtId="0" fontId="18" fillId="0" borderId="0" xfId="0" applyFont="1" applyAlignment="1">
      <alignment horizontal="right" vertical="center" wrapText="1"/>
    </xf>
    <xf numFmtId="1" fontId="18" fillId="0" borderId="0" xfId="0" applyNumberFormat="1" applyFont="1" applyAlignment="1">
      <alignment horizontal="center" vertical="center" wrapText="1"/>
    </xf>
    <xf numFmtId="0" fontId="66" fillId="0" borderId="0" xfId="0" applyFont="1" applyAlignment="1">
      <alignment horizontal="center" vertical="center" wrapText="1"/>
    </xf>
    <xf numFmtId="164" fontId="66" fillId="0" borderId="0" xfId="0" applyNumberFormat="1" applyFont="1" applyAlignment="1">
      <alignment horizontal="center" vertical="center" wrapText="1"/>
    </xf>
    <xf numFmtId="0" fontId="18" fillId="0" borderId="0" xfId="0" applyFont="1" applyAlignment="1">
      <alignment horizontal="left" vertical="center"/>
    </xf>
    <xf numFmtId="0" fontId="19" fillId="0" borderId="7" xfId="0" applyFont="1" applyBorder="1" applyAlignment="1">
      <alignment horizontal="left" vertical="top"/>
    </xf>
    <xf numFmtId="0" fontId="19" fillId="0" borderId="9" xfId="0" applyFont="1" applyBorder="1" applyAlignment="1">
      <alignment horizontal="left" vertical="top"/>
    </xf>
    <xf numFmtId="0" fontId="19" fillId="0" borderId="7" xfId="0" applyFont="1" applyBorder="1" applyAlignment="1">
      <alignment horizontal="right" vertical="top" wrapText="1"/>
    </xf>
    <xf numFmtId="1" fontId="19" fillId="0" borderId="7" xfId="0" applyNumberFormat="1" applyFont="1" applyBorder="1" applyAlignment="1">
      <alignment horizontal="center" vertical="center" shrinkToFit="1"/>
    </xf>
    <xf numFmtId="0" fontId="19" fillId="0" borderId="7" xfId="0" applyFont="1" applyBorder="1" applyAlignment="1">
      <alignment horizontal="center" vertical="center" wrapText="1"/>
    </xf>
    <xf numFmtId="164" fontId="19" fillId="0" borderId="7" xfId="0" applyNumberFormat="1" applyFont="1" applyBorder="1" applyAlignment="1">
      <alignment horizontal="center" vertical="center" shrinkToFit="1"/>
    </xf>
    <xf numFmtId="0" fontId="19" fillId="0" borderId="0" xfId="0" applyFont="1" applyAlignment="1">
      <alignment horizontal="left" vertical="top"/>
    </xf>
    <xf numFmtId="1" fontId="18" fillId="0" borderId="65" xfId="0" applyNumberFormat="1" applyFont="1" applyBorder="1" applyAlignment="1">
      <alignment horizontal="center" vertical="top" wrapText="1"/>
    </xf>
    <xf numFmtId="0" fontId="18" fillId="0" borderId="21" xfId="0" applyFont="1" applyBorder="1" applyAlignment="1">
      <alignment horizontal="center" vertical="center" wrapText="1"/>
    </xf>
    <xf numFmtId="164" fontId="18" fillId="0" borderId="21" xfId="0" applyNumberFormat="1" applyFont="1" applyBorder="1" applyAlignment="1">
      <alignment horizontal="center" vertical="center" shrinkToFit="1"/>
    </xf>
    <xf numFmtId="0" fontId="18" fillId="0" borderId="21" xfId="0" applyFont="1" applyBorder="1" applyAlignment="1">
      <alignment horizontal="left" vertical="top"/>
    </xf>
    <xf numFmtId="1" fontId="18" fillId="0" borderId="0" xfId="0" applyNumberFormat="1" applyFont="1" applyAlignment="1">
      <alignment horizontal="center" vertical="top" wrapText="1"/>
    </xf>
    <xf numFmtId="2" fontId="24" fillId="0" borderId="9" xfId="0" applyNumberFormat="1" applyFont="1" applyBorder="1" applyAlignment="1">
      <alignment horizontal="center" vertical="center" shrinkToFit="1"/>
    </xf>
    <xf numFmtId="2" fontId="24" fillId="0" borderId="9" xfId="0" applyNumberFormat="1" applyFont="1" applyBorder="1" applyAlignment="1">
      <alignment horizontal="center" vertical="center" wrapText="1" shrinkToFit="1"/>
    </xf>
    <xf numFmtId="2" fontId="17" fillId="0" borderId="9" xfId="0" applyNumberFormat="1" applyFont="1" applyBorder="1" applyAlignment="1">
      <alignment horizontal="center" vertical="center" wrapText="1" shrinkToFit="1"/>
    </xf>
    <xf numFmtId="0" fontId="24" fillId="0" borderId="9" xfId="0" applyFont="1" applyBorder="1" applyAlignment="1">
      <alignment horizontal="center" vertical="center"/>
    </xf>
    <xf numFmtId="0" fontId="16" fillId="3" borderId="5" xfId="0" applyFont="1" applyFill="1" applyBorder="1" applyAlignment="1">
      <alignment horizontal="center" vertical="center" wrapText="1"/>
    </xf>
    <xf numFmtId="164" fontId="16" fillId="0" borderId="5" xfId="0" applyNumberFormat="1" applyFont="1" applyBorder="1" applyAlignment="1">
      <alignment horizontal="center" vertical="center" shrinkToFit="1"/>
    </xf>
    <xf numFmtId="0" fontId="16" fillId="3" borderId="5" xfId="0" applyFont="1" applyFill="1" applyBorder="1" applyAlignment="1">
      <alignment horizontal="left" vertical="top"/>
    </xf>
    <xf numFmtId="0" fontId="20" fillId="0" borderId="7" xfId="0" applyFont="1" applyBorder="1" applyAlignment="1">
      <alignment horizontal="right" vertical="center" wrapText="1"/>
    </xf>
    <xf numFmtId="0" fontId="19" fillId="0" borderId="7" xfId="0" applyFont="1" applyBorder="1" applyAlignment="1">
      <alignment horizontal="center" vertical="center"/>
    </xf>
    <xf numFmtId="0" fontId="42" fillId="10" borderId="5" xfId="0" applyFont="1" applyFill="1" applyBorder="1" applyAlignment="1">
      <alignment vertical="center"/>
    </xf>
    <xf numFmtId="0" fontId="17" fillId="2" borderId="2" xfId="0" applyFont="1" applyFill="1" applyBorder="1" applyAlignment="1">
      <alignment horizontal="left" vertical="center" wrapText="1"/>
    </xf>
    <xf numFmtId="0" fontId="18" fillId="0" borderId="7" xfId="0" applyFont="1" applyBorder="1" applyAlignment="1">
      <alignment horizontal="center" vertical="center" wrapText="1"/>
    </xf>
    <xf numFmtId="0" fontId="18" fillId="0" borderId="7" xfId="0" applyFont="1" applyBorder="1" applyAlignment="1">
      <alignment horizontal="left" vertical="top"/>
    </xf>
    <xf numFmtId="0" fontId="18" fillId="0" borderId="9" xfId="0" applyFont="1" applyBorder="1" applyAlignment="1">
      <alignment horizontal="left" vertical="top"/>
    </xf>
    <xf numFmtId="0" fontId="66" fillId="0" borderId="9" xfId="0" applyFont="1" applyBorder="1" applyAlignment="1">
      <alignment horizontal="right" vertical="top"/>
    </xf>
    <xf numFmtId="1" fontId="66" fillId="0" borderId="9" xfId="0" applyNumberFormat="1" applyFont="1" applyBorder="1" applyAlignment="1">
      <alignment horizontal="center" vertical="top"/>
    </xf>
    <xf numFmtId="0" fontId="24" fillId="0" borderId="9" xfId="0" applyFont="1" applyBorder="1" applyAlignment="1">
      <alignment horizontal="left" vertical="top"/>
    </xf>
    <xf numFmtId="0" fontId="50" fillId="0" borderId="39" xfId="0" applyFont="1" applyBorder="1" applyAlignment="1">
      <alignment horizontal="left" vertical="top"/>
    </xf>
    <xf numFmtId="0" fontId="50" fillId="0" borderId="40" xfId="0" applyFont="1" applyBorder="1" applyAlignment="1">
      <alignment horizontal="left" vertical="top"/>
    </xf>
    <xf numFmtId="0" fontId="52" fillId="0" borderId="39" xfId="0" applyFont="1" applyBorder="1" applyAlignment="1">
      <alignment horizontal="left" vertical="top"/>
    </xf>
    <xf numFmtId="0" fontId="56" fillId="0" borderId="40" xfId="0" applyFont="1" applyBorder="1" applyAlignment="1">
      <alignment horizontal="left" vertical="top"/>
    </xf>
    <xf numFmtId="0" fontId="15" fillId="11" borderId="66" xfId="0" applyFont="1" applyFill="1" applyBorder="1" applyAlignment="1">
      <alignment horizontal="center"/>
    </xf>
    <xf numFmtId="0" fontId="43" fillId="11" borderId="14" xfId="0" applyFont="1" applyFill="1" applyBorder="1" applyAlignment="1">
      <alignment horizontal="left" vertical="top"/>
    </xf>
    <xf numFmtId="0" fontId="44" fillId="11" borderId="14" xfId="0" applyFont="1" applyFill="1" applyBorder="1" applyAlignment="1">
      <alignment horizontal="left" vertical="top"/>
    </xf>
    <xf numFmtId="0" fontId="43" fillId="11" borderId="31" xfId="0" applyFont="1" applyFill="1" applyBorder="1" applyAlignment="1">
      <alignment horizontal="left" vertical="top"/>
    </xf>
    <xf numFmtId="0" fontId="45" fillId="0" borderId="40" xfId="0" applyFont="1" applyBorder="1" applyAlignment="1">
      <alignment horizontal="left" vertical="top"/>
    </xf>
    <xf numFmtId="0" fontId="15" fillId="11" borderId="40" xfId="0" applyFont="1" applyFill="1" applyBorder="1" applyAlignment="1">
      <alignment horizontal="center"/>
    </xf>
    <xf numFmtId="0" fontId="56" fillId="0" borderId="39" xfId="0" applyFont="1" applyBorder="1" applyAlignment="1">
      <alignment horizontal="left" vertical="top"/>
    </xf>
    <xf numFmtId="0" fontId="15" fillId="0" borderId="14" xfId="0" applyFont="1" applyBorder="1" applyAlignment="1">
      <alignment horizontal="center"/>
    </xf>
    <xf numFmtId="0" fontId="19" fillId="0" borderId="14" xfId="0" applyFont="1" applyBorder="1"/>
    <xf numFmtId="0" fontId="19" fillId="0" borderId="42" xfId="0" applyFont="1" applyBorder="1"/>
    <xf numFmtId="0" fontId="28" fillId="0" borderId="39" xfId="0" applyFont="1" applyBorder="1" applyAlignment="1">
      <alignment horizontal="center" vertical="center"/>
    </xf>
    <xf numFmtId="0" fontId="28" fillId="0" borderId="16" xfId="0" applyFont="1" applyBorder="1" applyAlignment="1">
      <alignment horizontal="center" vertical="center"/>
    </xf>
    <xf numFmtId="0" fontId="28" fillId="0" borderId="4" xfId="0" applyFont="1" applyBorder="1" applyAlignment="1">
      <alignment vertical="center" wrapText="1"/>
    </xf>
    <xf numFmtId="0" fontId="28" fillId="0" borderId="40" xfId="0" applyFont="1" applyBorder="1" applyAlignment="1">
      <alignment horizontal="center"/>
    </xf>
    <xf numFmtId="0" fontId="28" fillId="11" borderId="39" xfId="0" applyFont="1" applyFill="1" applyBorder="1" applyAlignment="1">
      <alignment horizontal="center"/>
    </xf>
    <xf numFmtId="0" fontId="28" fillId="11" borderId="9" xfId="0" applyFont="1" applyFill="1" applyBorder="1" applyAlignment="1">
      <alignment horizontal="center"/>
    </xf>
    <xf numFmtId="0" fontId="28" fillId="11" borderId="40" xfId="0" applyFont="1" applyFill="1" applyBorder="1" applyAlignment="1">
      <alignment horizontal="center"/>
    </xf>
    <xf numFmtId="0" fontId="28" fillId="11" borderId="39" xfId="0" applyFont="1" applyFill="1" applyBorder="1" applyAlignment="1">
      <alignment horizontal="center" vertical="center"/>
    </xf>
    <xf numFmtId="0" fontId="28" fillId="0" borderId="1" xfId="0" applyFont="1" applyBorder="1" applyAlignment="1">
      <alignment horizontal="right" vertical="center" wrapText="1"/>
    </xf>
    <xf numFmtId="164" fontId="28" fillId="0" borderId="1" xfId="0" applyNumberFormat="1" applyFont="1" applyBorder="1" applyAlignment="1">
      <alignment horizontal="right" vertical="center" shrinkToFit="1"/>
    </xf>
    <xf numFmtId="0" fontId="28" fillId="11" borderId="14" xfId="0" applyFont="1" applyFill="1" applyBorder="1"/>
    <xf numFmtId="0" fontId="28" fillId="0" borderId="16" xfId="0" applyFont="1" applyBorder="1"/>
    <xf numFmtId="1" fontId="28" fillId="0" borderId="5" xfId="0" applyNumberFormat="1" applyFont="1" applyBorder="1" applyAlignment="1">
      <alignment horizontal="right" vertical="center" shrinkToFit="1"/>
    </xf>
    <xf numFmtId="0" fontId="28" fillId="0" borderId="24" xfId="0" applyFont="1" applyBorder="1" applyAlignment="1">
      <alignment horizontal="right" vertical="top" wrapText="1"/>
    </xf>
    <xf numFmtId="1" fontId="28" fillId="0" borderId="6" xfId="0" applyNumberFormat="1" applyFont="1" applyBorder="1" applyAlignment="1">
      <alignment horizontal="right" vertical="center" shrinkToFit="1"/>
    </xf>
    <xf numFmtId="0" fontId="28" fillId="0" borderId="43" xfId="0" applyFont="1" applyBorder="1" applyAlignment="1">
      <alignment horizontal="left" vertical="top"/>
    </xf>
    <xf numFmtId="1" fontId="28" fillId="0" borderId="7" xfId="0" applyNumberFormat="1" applyFont="1" applyBorder="1" applyAlignment="1">
      <alignment horizontal="right" vertical="center" shrinkToFit="1"/>
    </xf>
    <xf numFmtId="0" fontId="28" fillId="11" borderId="16" xfId="0" applyFont="1" applyFill="1" applyBorder="1" applyAlignment="1">
      <alignment horizontal="center"/>
    </xf>
    <xf numFmtId="0" fontId="28" fillId="0" borderId="46" xfId="0" applyFont="1" applyBorder="1"/>
    <xf numFmtId="0" fontId="28" fillId="0" borderId="63" xfId="0" applyFont="1" applyBorder="1"/>
    <xf numFmtId="0" fontId="28" fillId="11" borderId="45" xfId="0" applyFont="1" applyFill="1" applyBorder="1"/>
    <xf numFmtId="0" fontId="28" fillId="11" borderId="46" xfId="0" applyFont="1" applyFill="1" applyBorder="1"/>
    <xf numFmtId="0" fontId="28" fillId="11" borderId="47" xfId="0" applyFont="1" applyFill="1" applyBorder="1"/>
    <xf numFmtId="0" fontId="28" fillId="11" borderId="16" xfId="0" applyFont="1" applyFill="1" applyBorder="1"/>
    <xf numFmtId="0" fontId="28" fillId="0" borderId="14" xfId="0" applyFont="1" applyBorder="1" applyAlignment="1">
      <alignment horizontal="center"/>
    </xf>
    <xf numFmtId="0" fontId="28" fillId="11" borderId="9" xfId="0" quotePrefix="1" applyFont="1" applyFill="1" applyBorder="1" applyAlignment="1">
      <alignment horizontal="center" vertical="top"/>
    </xf>
    <xf numFmtId="0" fontId="28" fillId="0" borderId="24" xfId="0" applyFont="1" applyBorder="1" applyAlignment="1">
      <alignment horizontal="right" vertical="center" wrapText="1"/>
    </xf>
    <xf numFmtId="0" fontId="28" fillId="0" borderId="39" xfId="0" applyFont="1" applyBorder="1" applyAlignment="1">
      <alignment horizontal="center" vertical="top"/>
    </xf>
    <xf numFmtId="0" fontId="28" fillId="0" borderId="9" xfId="0" applyFont="1" applyBorder="1" applyAlignment="1">
      <alignment horizontal="center" vertical="top"/>
    </xf>
    <xf numFmtId="0" fontId="28" fillId="0" borderId="14" xfId="0" applyFont="1" applyBorder="1" applyAlignment="1">
      <alignment horizontal="center" vertical="top"/>
    </xf>
    <xf numFmtId="0" fontId="28" fillId="0" borderId="40" xfId="0" applyFont="1" applyBorder="1" applyAlignment="1">
      <alignment horizontal="center" vertical="top"/>
    </xf>
    <xf numFmtId="0" fontId="27" fillId="8" borderId="76" xfId="0" applyFont="1" applyFill="1" applyBorder="1" applyAlignment="1">
      <alignment horizontal="center" vertical="center"/>
    </xf>
    <xf numFmtId="0" fontId="27" fillId="8" borderId="76" xfId="0" applyFont="1" applyFill="1" applyBorder="1" applyAlignment="1">
      <alignment horizontal="center"/>
    </xf>
    <xf numFmtId="0" fontId="27" fillId="8" borderId="77" xfId="0" applyFont="1" applyFill="1" applyBorder="1" applyAlignment="1">
      <alignment horizontal="center"/>
    </xf>
    <xf numFmtId="0" fontId="30" fillId="8" borderId="76" xfId="0" applyFont="1" applyFill="1" applyBorder="1" applyAlignment="1">
      <alignment horizontal="center" vertical="top"/>
    </xf>
    <xf numFmtId="0" fontId="27" fillId="8" borderId="76" xfId="0" applyFont="1" applyFill="1" applyBorder="1" applyAlignment="1">
      <alignment horizontal="center" vertical="top"/>
    </xf>
    <xf numFmtId="0" fontId="30" fillId="8" borderId="76" xfId="0" applyFont="1" applyFill="1" applyBorder="1" applyAlignment="1">
      <alignment horizontal="center"/>
    </xf>
    <xf numFmtId="0" fontId="36" fillId="8" borderId="76" xfId="0" applyFont="1" applyFill="1" applyBorder="1" applyAlignment="1">
      <alignment horizontal="center"/>
    </xf>
    <xf numFmtId="0" fontId="28" fillId="8" borderId="76" xfId="0" applyFont="1" applyFill="1" applyBorder="1" applyAlignment="1">
      <alignment horizontal="center"/>
    </xf>
    <xf numFmtId="0" fontId="28" fillId="8" borderId="76" xfId="0" applyFont="1" applyFill="1" applyBorder="1" applyAlignment="1">
      <alignment horizontal="center" vertical="center"/>
    </xf>
    <xf numFmtId="0" fontId="27" fillId="8" borderId="78" xfId="0" applyFont="1" applyFill="1" applyBorder="1" applyAlignment="1">
      <alignment horizontal="center"/>
    </xf>
    <xf numFmtId="0" fontId="27" fillId="8" borderId="69" xfId="0" applyFont="1" applyFill="1" applyBorder="1" applyAlignment="1">
      <alignment vertical="center" wrapText="1"/>
    </xf>
    <xf numFmtId="0" fontId="27" fillId="8" borderId="23" xfId="0" applyFont="1" applyFill="1" applyBorder="1" applyAlignment="1">
      <alignment vertical="center" wrapText="1"/>
    </xf>
    <xf numFmtId="0" fontId="27" fillId="8" borderId="89" xfId="0" applyFont="1" applyFill="1" applyBorder="1" applyAlignment="1">
      <alignment vertical="center" wrapText="1"/>
    </xf>
    <xf numFmtId="0" fontId="27" fillId="8" borderId="75" xfId="0" applyFont="1" applyFill="1" applyBorder="1" applyAlignment="1">
      <alignment horizontal="center" vertical="center"/>
    </xf>
    <xf numFmtId="0" fontId="27" fillId="8" borderId="76" xfId="0" applyFont="1" applyFill="1" applyBorder="1" applyAlignment="1">
      <alignment horizontal="center" vertical="center" wrapText="1"/>
    </xf>
    <xf numFmtId="0" fontId="27" fillId="8" borderId="99" xfId="0" applyFont="1" applyFill="1" applyBorder="1" applyAlignment="1">
      <alignment horizontal="center"/>
    </xf>
    <xf numFmtId="0" fontId="30" fillId="8" borderId="76" xfId="0" applyFont="1" applyFill="1" applyBorder="1" applyAlignment="1">
      <alignment horizontal="center" vertical="center"/>
    </xf>
    <xf numFmtId="0" fontId="30" fillId="8" borderId="76" xfId="0" applyFont="1" applyFill="1" applyBorder="1" applyAlignment="1">
      <alignment horizontal="center" vertical="center" wrapText="1"/>
    </xf>
    <xf numFmtId="0" fontId="27" fillId="8" borderId="77" xfId="0" applyFont="1" applyFill="1" applyBorder="1" applyAlignment="1">
      <alignment horizontal="center" vertical="center"/>
    </xf>
    <xf numFmtId="0" fontId="27" fillId="8" borderId="76" xfId="0" applyFont="1" applyFill="1" applyBorder="1" applyAlignment="1">
      <alignment horizontal="center" vertical="top" wrapText="1"/>
    </xf>
    <xf numFmtId="0" fontId="28" fillId="8" borderId="76" xfId="0" applyFont="1" applyFill="1" applyBorder="1" applyAlignment="1">
      <alignment horizontal="center" vertical="top"/>
    </xf>
    <xf numFmtId="0" fontId="27" fillId="8" borderId="78" xfId="0" applyFont="1" applyFill="1" applyBorder="1" applyAlignment="1">
      <alignment horizontal="center" vertical="center"/>
    </xf>
    <xf numFmtId="0" fontId="67" fillId="0" borderId="39" xfId="0" applyFont="1" applyBorder="1" applyAlignment="1">
      <alignment horizontal="left" vertical="top"/>
    </xf>
    <xf numFmtId="0" fontId="20" fillId="11" borderId="39" xfId="0" applyFont="1" applyFill="1" applyBorder="1" applyAlignment="1">
      <alignment horizontal="left" vertical="top"/>
    </xf>
    <xf numFmtId="0" fontId="20" fillId="11" borderId="40" xfId="0" applyFont="1" applyFill="1" applyBorder="1" applyAlignment="1">
      <alignment horizontal="left" vertical="top"/>
    </xf>
    <xf numFmtId="0" fontId="28" fillId="0" borderId="39" xfId="0" applyFont="1" applyBorder="1" applyAlignment="1">
      <alignment horizontal="left"/>
    </xf>
    <xf numFmtId="0" fontId="16" fillId="15" borderId="39" xfId="0" applyFont="1" applyFill="1" applyBorder="1" applyAlignment="1">
      <alignment horizontal="left" vertical="top"/>
    </xf>
    <xf numFmtId="0" fontId="16" fillId="15" borderId="40" xfId="0" applyFont="1" applyFill="1" applyBorder="1" applyAlignment="1">
      <alignment horizontal="left" vertical="top"/>
    </xf>
    <xf numFmtId="0" fontId="16" fillId="0" borderId="39" xfId="0" applyFont="1" applyBorder="1" applyAlignment="1">
      <alignment horizontal="left" vertical="top"/>
    </xf>
    <xf numFmtId="0" fontId="16" fillId="0" borderId="40" xfId="0" applyFont="1" applyBorder="1" applyAlignment="1">
      <alignment horizontal="left" vertical="top"/>
    </xf>
    <xf numFmtId="0" fontId="16" fillId="0" borderId="45" xfId="0" applyFont="1" applyBorder="1" applyAlignment="1">
      <alignment horizontal="left" vertical="top"/>
    </xf>
    <xf numFmtId="0" fontId="16" fillId="0" borderId="46" xfId="0" applyFont="1" applyBorder="1" applyAlignment="1">
      <alignment horizontal="left" vertical="top"/>
    </xf>
    <xf numFmtId="0" fontId="19" fillId="0" borderId="39" xfId="0" applyFont="1" applyBorder="1" applyAlignment="1">
      <alignment horizontal="left" vertical="top"/>
    </xf>
    <xf numFmtId="0" fontId="19" fillId="0" borderId="40" xfId="0" applyFont="1" applyBorder="1" applyAlignment="1">
      <alignment horizontal="left" vertical="top"/>
    </xf>
    <xf numFmtId="0" fontId="20" fillId="0" borderId="45" xfId="0" applyFont="1" applyBorder="1" applyAlignment="1">
      <alignment horizontal="left" vertical="top"/>
    </xf>
    <xf numFmtId="0" fontId="20" fillId="0" borderId="46" xfId="0" applyFont="1" applyBorder="1" applyAlignment="1">
      <alignment horizontal="left" vertical="top"/>
    </xf>
    <xf numFmtId="0" fontId="20" fillId="0" borderId="47" xfId="0" applyFont="1" applyBorder="1" applyAlignment="1">
      <alignment horizontal="left" vertical="top"/>
    </xf>
    <xf numFmtId="0" fontId="16" fillId="11" borderId="39" xfId="0" applyFont="1" applyFill="1" applyBorder="1" applyAlignment="1">
      <alignment horizontal="left" vertical="top"/>
    </xf>
    <xf numFmtId="0" fontId="16" fillId="11" borderId="40" xfId="0" applyFont="1" applyFill="1" applyBorder="1" applyAlignment="1">
      <alignment horizontal="left" vertical="top"/>
    </xf>
    <xf numFmtId="0" fontId="16" fillId="11" borderId="45" xfId="0" applyFont="1" applyFill="1" applyBorder="1" applyAlignment="1">
      <alignment horizontal="left" vertical="top"/>
    </xf>
    <xf numFmtId="0" fontId="16" fillId="11" borderId="46" xfId="0" applyFont="1" applyFill="1" applyBorder="1" applyAlignment="1">
      <alignment horizontal="left" vertical="top"/>
    </xf>
    <xf numFmtId="0" fontId="16" fillId="11" borderId="47" xfId="0" applyFont="1" applyFill="1" applyBorder="1" applyAlignment="1">
      <alignment horizontal="left" vertical="top"/>
    </xf>
    <xf numFmtId="0" fontId="16" fillId="13" borderId="39" xfId="0" applyFont="1" applyFill="1" applyBorder="1" applyAlignment="1">
      <alignment horizontal="left" vertical="top"/>
    </xf>
    <xf numFmtId="0" fontId="19" fillId="0" borderId="46" xfId="0" applyFont="1" applyBorder="1" applyAlignment="1">
      <alignment horizontal="left" vertical="top"/>
    </xf>
    <xf numFmtId="0" fontId="19" fillId="0" borderId="45" xfId="0" applyFont="1" applyBorder="1" applyAlignment="1">
      <alignment horizontal="left" vertical="top"/>
    </xf>
    <xf numFmtId="0" fontId="16" fillId="0" borderId="47" xfId="0" applyFont="1" applyBorder="1" applyAlignment="1">
      <alignment horizontal="left" vertical="top"/>
    </xf>
    <xf numFmtId="0" fontId="19" fillId="13" borderId="9" xfId="0" applyFont="1" applyFill="1" applyBorder="1" applyAlignment="1">
      <alignment horizontal="left" vertical="top"/>
    </xf>
    <xf numFmtId="0" fontId="19" fillId="15" borderId="9" xfId="0" applyFont="1" applyFill="1" applyBorder="1" applyAlignment="1">
      <alignment horizontal="left" vertical="top"/>
    </xf>
    <xf numFmtId="0" fontId="20" fillId="11" borderId="45" xfId="0" applyFont="1" applyFill="1" applyBorder="1" applyAlignment="1">
      <alignment horizontal="left" vertical="top"/>
    </xf>
    <xf numFmtId="0" fontId="20" fillId="11" borderId="46" xfId="0" applyFont="1" applyFill="1" applyBorder="1" applyAlignment="1">
      <alignment horizontal="left" vertical="top"/>
    </xf>
    <xf numFmtId="0" fontId="20" fillId="11" borderId="47" xfId="0" applyFont="1" applyFill="1" applyBorder="1" applyAlignment="1">
      <alignment horizontal="left" vertical="top"/>
    </xf>
    <xf numFmtId="0" fontId="19" fillId="13" borderId="39" xfId="0" applyFont="1" applyFill="1" applyBorder="1" applyAlignment="1">
      <alignment horizontal="left" vertical="top"/>
    </xf>
    <xf numFmtId="0" fontId="20" fillId="0" borderId="63" xfId="0" applyFont="1" applyBorder="1" applyAlignment="1">
      <alignment horizontal="left" vertical="top"/>
    </xf>
    <xf numFmtId="0" fontId="20" fillId="0" borderId="31" xfId="0" applyFont="1" applyBorder="1" applyAlignment="1">
      <alignment horizontal="left" vertical="top"/>
    </xf>
    <xf numFmtId="0" fontId="15" fillId="0" borderId="45" xfId="0" applyFont="1" applyBorder="1" applyAlignment="1">
      <alignment horizontal="left" vertical="top"/>
    </xf>
    <xf numFmtId="0" fontId="17" fillId="0" borderId="5" xfId="0" applyFont="1" applyBorder="1" applyAlignment="1">
      <alignment horizontal="center" vertical="center" wrapText="1"/>
    </xf>
    <xf numFmtId="0" fontId="17" fillId="0" borderId="1" xfId="0" applyFont="1" applyBorder="1" applyAlignment="1">
      <alignment vertical="center"/>
    </xf>
    <xf numFmtId="0" fontId="15" fillId="0" borderId="7" xfId="0" applyFont="1" applyBorder="1" applyAlignment="1">
      <alignment horizontal="center" vertical="top" wrapText="1"/>
    </xf>
    <xf numFmtId="1" fontId="16" fillId="0" borderId="5" xfId="0" applyNumberFormat="1" applyFont="1" applyBorder="1" applyAlignment="1">
      <alignment horizontal="center" vertical="center" shrinkToFit="1"/>
    </xf>
    <xf numFmtId="0" fontId="16" fillId="0" borderId="0" xfId="0" applyFont="1" applyAlignment="1">
      <alignment horizontal="center" vertical="top" wrapText="1"/>
    </xf>
    <xf numFmtId="0" fontId="29" fillId="0" borderId="9" xfId="0" applyFont="1" applyBorder="1" applyAlignment="1">
      <alignment horizontal="left" vertical="top" wrapText="1"/>
    </xf>
    <xf numFmtId="0" fontId="19" fillId="0" borderId="69" xfId="0" applyFont="1" applyBorder="1" applyAlignment="1">
      <alignment wrapText="1"/>
    </xf>
    <xf numFmtId="0" fontId="19" fillId="0" borderId="23" xfId="0" applyFont="1" applyBorder="1" applyAlignment="1">
      <alignment wrapText="1"/>
    </xf>
    <xf numFmtId="0" fontId="19" fillId="0" borderId="89" xfId="0" applyFont="1" applyBorder="1" applyAlignment="1">
      <alignment wrapText="1"/>
    </xf>
    <xf numFmtId="0" fontId="27" fillId="0" borderId="53" xfId="0" applyFont="1" applyBorder="1" applyAlignment="1">
      <alignment horizontal="left" vertical="center"/>
    </xf>
    <xf numFmtId="0" fontId="27" fillId="8" borderId="80" xfId="0" applyFont="1" applyFill="1" applyBorder="1" applyAlignment="1">
      <alignment horizontal="center" vertical="center"/>
    </xf>
    <xf numFmtId="0" fontId="30" fillId="0" borderId="63" xfId="0" applyFont="1" applyBorder="1" applyAlignment="1">
      <alignment horizontal="left" vertical="top"/>
    </xf>
    <xf numFmtId="0" fontId="30" fillId="0" borderId="31" xfId="0" applyFont="1" applyBorder="1" applyAlignment="1">
      <alignment horizontal="left" vertical="top"/>
    </xf>
    <xf numFmtId="0" fontId="27" fillId="0" borderId="9" xfId="0" applyFont="1" applyBorder="1" applyAlignment="1">
      <alignment horizontal="left" vertical="top"/>
    </xf>
    <xf numFmtId="0" fontId="27" fillId="0" borderId="39" xfId="0" applyFont="1" applyBorder="1" applyAlignment="1">
      <alignment horizontal="left"/>
    </xf>
    <xf numFmtId="1" fontId="27" fillId="0" borderId="7" xfId="0" applyNumberFormat="1" applyFont="1" applyBorder="1" applyAlignment="1">
      <alignment horizontal="center" vertical="center" shrinkToFit="1"/>
    </xf>
    <xf numFmtId="0" fontId="27" fillId="0" borderId="7" xfId="0" applyFont="1" applyBorder="1" applyAlignment="1">
      <alignment horizontal="center" vertical="center" wrapText="1"/>
    </xf>
    <xf numFmtId="164" fontId="27" fillId="0" borderId="7" xfId="0" applyNumberFormat="1" applyFont="1" applyBorder="1" applyAlignment="1">
      <alignment horizontal="center" vertical="center" shrinkToFit="1"/>
    </xf>
    <xf numFmtId="0" fontId="27" fillId="0" borderId="7" xfId="0" applyFont="1" applyBorder="1" applyAlignment="1">
      <alignment horizontal="left" vertical="top"/>
    </xf>
    <xf numFmtId="0" fontId="27" fillId="0" borderId="39" xfId="0" applyFont="1" applyBorder="1" applyAlignment="1">
      <alignment horizontal="left" vertical="top"/>
    </xf>
    <xf numFmtId="0" fontId="27" fillId="11" borderId="39" xfId="0" applyFont="1" applyFill="1" applyBorder="1" applyAlignment="1">
      <alignment horizontal="left" vertical="top"/>
    </xf>
    <xf numFmtId="0" fontId="27" fillId="11" borderId="9" xfId="0" applyFont="1" applyFill="1" applyBorder="1" applyAlignment="1">
      <alignment horizontal="left" vertical="top"/>
    </xf>
    <xf numFmtId="0" fontId="27" fillId="11" borderId="40" xfId="0" applyFont="1" applyFill="1" applyBorder="1" applyAlignment="1">
      <alignment horizontal="left" vertical="top"/>
    </xf>
    <xf numFmtId="0" fontId="27" fillId="0" borderId="40" xfId="0" applyFont="1" applyBorder="1" applyAlignment="1">
      <alignment horizontal="left" vertical="top"/>
    </xf>
    <xf numFmtId="0" fontId="30" fillId="0" borderId="0" xfId="0" applyFont="1" applyAlignment="1">
      <alignment horizontal="center" vertical="center" wrapText="1"/>
    </xf>
    <xf numFmtId="0" fontId="30" fillId="0" borderId="0" xfId="0" applyFont="1" applyAlignment="1">
      <alignment horizontal="right" vertical="top" wrapText="1"/>
    </xf>
    <xf numFmtId="0" fontId="30" fillId="0" borderId="0" xfId="0" applyFont="1" applyAlignment="1">
      <alignment horizontal="center" vertical="center"/>
    </xf>
    <xf numFmtId="0" fontId="29" fillId="0" borderId="3" xfId="0" applyFont="1" applyBorder="1" applyAlignment="1">
      <alignment horizontal="left" vertical="center"/>
    </xf>
    <xf numFmtId="0" fontId="30" fillId="16" borderId="53" xfId="0" applyFont="1" applyFill="1" applyBorder="1" applyAlignment="1">
      <alignment horizontal="left" vertical="top"/>
    </xf>
    <xf numFmtId="0" fontId="30" fillId="16" borderId="26" xfId="0" applyFont="1" applyFill="1" applyBorder="1" applyAlignment="1">
      <alignment horizontal="left" vertical="top"/>
    </xf>
    <xf numFmtId="0" fontId="27" fillId="5" borderId="7" xfId="0" applyFont="1" applyFill="1" applyBorder="1" applyAlignment="1">
      <alignment vertical="top" wrapText="1"/>
    </xf>
    <xf numFmtId="0" fontId="29" fillId="5" borderId="4" xfId="0" applyFont="1" applyFill="1" applyBorder="1" applyAlignment="1">
      <alignment vertical="top" wrapText="1"/>
    </xf>
    <xf numFmtId="0" fontId="28" fillId="0" borderId="30" xfId="0" applyFont="1" applyBorder="1" applyAlignment="1">
      <alignment horizontal="center" vertical="top"/>
    </xf>
    <xf numFmtId="0" fontId="28" fillId="0" borderId="63" xfId="0" applyFont="1" applyBorder="1" applyAlignment="1">
      <alignment horizontal="left" vertical="top"/>
    </xf>
    <xf numFmtId="0" fontId="28" fillId="0" borderId="31" xfId="0" applyFont="1" applyBorder="1" applyAlignment="1">
      <alignment horizontal="left" vertical="top"/>
    </xf>
    <xf numFmtId="0" fontId="68" fillId="0" borderId="9" xfId="0" applyFont="1" applyBorder="1" applyAlignment="1">
      <alignment horizontal="left" vertical="top"/>
    </xf>
    <xf numFmtId="0" fontId="68" fillId="0" borderId="4" xfId="0" applyFont="1" applyBorder="1" applyAlignment="1">
      <alignment horizontal="right" vertical="top" wrapText="1"/>
    </xf>
    <xf numFmtId="0" fontId="68" fillId="7" borderId="7" xfId="0" applyFont="1" applyFill="1" applyBorder="1" applyAlignment="1">
      <alignment horizontal="center" vertical="top" wrapText="1"/>
    </xf>
    <xf numFmtId="0" fontId="68" fillId="0" borderId="7" xfId="0" applyFont="1" applyBorder="1" applyAlignment="1">
      <alignment horizontal="center" vertical="center" wrapText="1"/>
    </xf>
    <xf numFmtId="1" fontId="68" fillId="0" borderId="7" xfId="0" applyNumberFormat="1" applyFont="1" applyBorder="1" applyAlignment="1">
      <alignment horizontal="center" vertical="center" shrinkToFit="1"/>
    </xf>
    <xf numFmtId="164" fontId="68" fillId="0" borderId="7" xfId="0" applyNumberFormat="1" applyFont="1" applyBorder="1" applyAlignment="1">
      <alignment horizontal="center" vertical="center" shrinkToFit="1"/>
    </xf>
    <xf numFmtId="0" fontId="68" fillId="0" borderId="7" xfId="0" applyFont="1" applyBorder="1" applyAlignment="1">
      <alignment horizontal="left" vertical="top"/>
    </xf>
    <xf numFmtId="0" fontId="68" fillId="0" borderId="0" xfId="0" applyFont="1" applyAlignment="1">
      <alignment horizontal="left" vertical="top"/>
    </xf>
    <xf numFmtId="0" fontId="68" fillId="0" borderId="4" xfId="0" applyFont="1" applyBorder="1" applyAlignment="1">
      <alignment horizontal="left" vertical="top" wrapText="1"/>
    </xf>
    <xf numFmtId="0" fontId="68" fillId="0" borderId="7" xfId="0" applyFont="1" applyBorder="1" applyAlignment="1">
      <alignment horizontal="right" vertical="top" wrapText="1"/>
    </xf>
    <xf numFmtId="0" fontId="28" fillId="0" borderId="3" xfId="0" applyFont="1" applyBorder="1" applyAlignment="1">
      <alignment horizontal="center" vertical="top" wrapText="1"/>
    </xf>
    <xf numFmtId="0" fontId="68" fillId="0" borderId="9" xfId="0" applyFont="1" applyBorder="1" applyAlignment="1">
      <alignment horizontal="left" vertical="top" wrapText="1"/>
    </xf>
    <xf numFmtId="0" fontId="28" fillId="0" borderId="4" xfId="0" applyFont="1" applyBorder="1" applyAlignment="1">
      <alignment horizontal="center" vertical="top" wrapText="1"/>
    </xf>
    <xf numFmtId="164" fontId="34" fillId="0" borderId="68" xfId="0" applyNumberFormat="1" applyFont="1" applyBorder="1" applyAlignment="1">
      <alignment horizontal="center" vertical="center" shrinkToFit="1"/>
    </xf>
    <xf numFmtId="164" fontId="34" fillId="0" borderId="67" xfId="0" applyNumberFormat="1" applyFont="1" applyBorder="1" applyAlignment="1">
      <alignment horizontal="center" vertical="center" shrinkToFit="1"/>
    </xf>
    <xf numFmtId="0" fontId="29" fillId="0" borderId="3" xfId="0" applyFont="1" applyBorder="1" applyAlignment="1">
      <alignment vertical="center"/>
    </xf>
    <xf numFmtId="0" fontId="36" fillId="2" borderId="12" xfId="0" applyFont="1" applyFill="1" applyBorder="1" applyAlignment="1">
      <alignment horizontal="left" vertical="center" wrapText="1"/>
    </xf>
    <xf numFmtId="0" fontId="28" fillId="0" borderId="90" xfId="0" applyFont="1" applyBorder="1" applyAlignment="1">
      <alignment horizontal="left" vertical="top"/>
    </xf>
    <xf numFmtId="0" fontId="28" fillId="16" borderId="39" xfId="0" applyFont="1" applyFill="1" applyBorder="1" applyAlignment="1">
      <alignment horizontal="left" vertical="top"/>
    </xf>
    <xf numFmtId="0" fontId="28" fillId="16" borderId="9" xfId="0" applyFont="1" applyFill="1" applyBorder="1" applyAlignment="1">
      <alignment horizontal="left" vertical="top"/>
    </xf>
    <xf numFmtId="0" fontId="28" fillId="16" borderId="40" xfId="0" applyFont="1" applyFill="1" applyBorder="1" applyAlignment="1">
      <alignment horizontal="left" vertical="top"/>
    </xf>
    <xf numFmtId="0" fontId="28" fillId="15" borderId="39" xfId="0" applyFont="1" applyFill="1" applyBorder="1" applyAlignment="1">
      <alignment horizontal="left" vertical="top"/>
    </xf>
    <xf numFmtId="0" fontId="28" fillId="15" borderId="9" xfId="0" applyFont="1" applyFill="1" applyBorder="1" applyAlignment="1">
      <alignment horizontal="left" vertical="top"/>
    </xf>
    <xf numFmtId="0" fontId="28" fillId="15" borderId="40" xfId="0" applyFont="1" applyFill="1" applyBorder="1" applyAlignment="1">
      <alignment horizontal="left" vertical="top"/>
    </xf>
    <xf numFmtId="1" fontId="34" fillId="0" borderId="0" xfId="0" applyNumberFormat="1" applyFont="1" applyAlignment="1">
      <alignment horizontal="center" vertical="top" wrapText="1"/>
    </xf>
    <xf numFmtId="0" fontId="28" fillId="0" borderId="0" xfId="0" applyFont="1" applyAlignment="1">
      <alignment horizontal="center" vertical="top" wrapText="1"/>
    </xf>
    <xf numFmtId="164" fontId="34" fillId="0" borderId="20" xfId="0" applyNumberFormat="1" applyFont="1" applyBorder="1" applyAlignment="1">
      <alignment horizontal="center" vertical="center" shrinkToFit="1"/>
    </xf>
    <xf numFmtId="164" fontId="30" fillId="0" borderId="0" xfId="0" applyNumberFormat="1" applyFont="1" applyAlignment="1">
      <alignment horizontal="center" vertical="center" shrinkToFit="1"/>
    </xf>
    <xf numFmtId="0" fontId="30" fillId="0" borderId="90" xfId="0" applyFont="1" applyBorder="1" applyAlignment="1">
      <alignment horizontal="left" vertical="top"/>
    </xf>
    <xf numFmtId="0" fontId="30" fillId="0" borderId="91" xfId="0" applyFont="1" applyBorder="1" applyAlignment="1">
      <alignment horizontal="left" vertical="top"/>
    </xf>
    <xf numFmtId="0" fontId="27" fillId="0" borderId="9" xfId="0" applyFont="1" applyBorder="1" applyAlignment="1">
      <alignment horizontal="right" vertical="top" wrapText="1"/>
    </xf>
    <xf numFmtId="0" fontId="69" fillId="0" borderId="16" xfId="0" applyFont="1" applyBorder="1" applyAlignment="1">
      <alignment horizontal="left" vertical="top" wrapText="1"/>
    </xf>
    <xf numFmtId="0" fontId="30" fillId="0" borderId="15" xfId="0" applyFont="1" applyBorder="1" applyAlignment="1">
      <alignment horizontal="center" vertical="center"/>
    </xf>
    <xf numFmtId="164" fontId="39" fillId="0" borderId="7" xfId="0" applyNumberFormat="1" applyFont="1" applyBorder="1" applyAlignment="1">
      <alignment horizontal="center" vertical="center" shrinkToFit="1"/>
    </xf>
    <xf numFmtId="164" fontId="39" fillId="0" borderId="20" xfId="0" applyNumberFormat="1" applyFont="1" applyBorder="1" applyAlignment="1">
      <alignment horizontal="center" vertical="center" shrinkToFit="1"/>
    </xf>
    <xf numFmtId="164" fontId="30" fillId="0" borderId="0" xfId="0" applyNumberFormat="1" applyFont="1" applyAlignment="1">
      <alignment horizontal="left" vertical="center"/>
    </xf>
    <xf numFmtId="0" fontId="30" fillId="0" borderId="0" xfId="0" applyFont="1" applyAlignment="1">
      <alignment horizontal="left" vertical="center"/>
    </xf>
    <xf numFmtId="0" fontId="27" fillId="0" borderId="45" xfId="0" applyFont="1" applyBorder="1" applyAlignment="1">
      <alignment horizontal="left" vertical="top"/>
    </xf>
    <xf numFmtId="0" fontId="27" fillId="0" borderId="46" xfId="0" applyFont="1" applyBorder="1" applyAlignment="1">
      <alignment horizontal="left" vertical="top"/>
    </xf>
    <xf numFmtId="0" fontId="27" fillId="11" borderId="45" xfId="0" applyFont="1" applyFill="1" applyBorder="1" applyAlignment="1">
      <alignment horizontal="left" vertical="top"/>
    </xf>
    <xf numFmtId="0" fontId="27" fillId="11" borderId="46" xfId="0" applyFont="1" applyFill="1" applyBorder="1" applyAlignment="1">
      <alignment horizontal="left" vertical="top"/>
    </xf>
    <xf numFmtId="0" fontId="27" fillId="11" borderId="47" xfId="0" applyFont="1" applyFill="1" applyBorder="1" applyAlignment="1">
      <alignment horizontal="left" vertical="top"/>
    </xf>
    <xf numFmtId="0" fontId="27" fillId="0" borderId="47" xfId="0" applyFont="1" applyBorder="1" applyAlignment="1">
      <alignment horizontal="left" vertical="top"/>
    </xf>
    <xf numFmtId="0" fontId="29" fillId="12" borderId="53" xfId="0" applyFont="1" applyFill="1" applyBorder="1"/>
    <xf numFmtId="0" fontId="29" fillId="12" borderId="26" xfId="0" applyFont="1" applyFill="1" applyBorder="1"/>
    <xf numFmtId="0" fontId="29" fillId="12" borderId="54" xfId="0" applyFont="1" applyFill="1" applyBorder="1"/>
    <xf numFmtId="0" fontId="43" fillId="15" borderId="53" xfId="0" applyFont="1" applyFill="1" applyBorder="1" applyAlignment="1">
      <alignment horizontal="left" vertical="top"/>
    </xf>
    <xf numFmtId="0" fontId="43" fillId="15" borderId="26" xfId="0" applyFont="1" applyFill="1" applyBorder="1" applyAlignment="1">
      <alignment horizontal="left" vertical="top"/>
    </xf>
    <xf numFmtId="0" fontId="43" fillId="15" borderId="54" xfId="0" applyFont="1" applyFill="1" applyBorder="1" applyAlignment="1">
      <alignment horizontal="left" vertical="top"/>
    </xf>
    <xf numFmtId="0" fontId="27" fillId="11" borderId="14" xfId="0" applyFont="1" applyFill="1" applyBorder="1" applyAlignment="1">
      <alignment horizontal="center"/>
    </xf>
    <xf numFmtId="0" fontId="36" fillId="2" borderId="11" xfId="0" applyFont="1" applyFill="1" applyBorder="1" applyAlignment="1">
      <alignment vertical="center" wrapText="1"/>
    </xf>
    <xf numFmtId="0" fontId="27" fillId="5" borderId="4" xfId="0" applyFont="1" applyFill="1" applyBorder="1" applyAlignment="1">
      <alignment horizontal="right" vertical="top" wrapText="1"/>
    </xf>
    <xf numFmtId="0" fontId="29" fillId="5" borderId="4" xfId="0" applyFont="1" applyFill="1" applyBorder="1" applyAlignment="1">
      <alignment horizontal="right" vertical="top" wrapText="1"/>
    </xf>
    <xf numFmtId="164" fontId="30" fillId="0" borderId="1" xfId="0" applyNumberFormat="1" applyFont="1" applyBorder="1" applyAlignment="1">
      <alignment horizontal="center" vertical="center" shrinkToFit="1"/>
    </xf>
    <xf numFmtId="0" fontId="29" fillId="0" borderId="0" xfId="0" applyFont="1" applyAlignment="1">
      <alignment horizontal="right" vertical="top" wrapText="1"/>
    </xf>
    <xf numFmtId="0" fontId="30" fillId="0" borderId="23" xfId="0" applyFont="1" applyBorder="1" applyAlignment="1">
      <alignment horizontal="left" vertical="top"/>
    </xf>
    <xf numFmtId="0" fontId="34" fillId="0" borderId="23" xfId="0" applyFont="1" applyBorder="1" applyAlignment="1">
      <alignment horizontal="center" vertical="center" wrapText="1"/>
    </xf>
    <xf numFmtId="1" fontId="34" fillId="0" borderId="23" xfId="0" applyNumberFormat="1" applyFont="1" applyBorder="1" applyAlignment="1">
      <alignment horizontal="center" vertical="center" wrapText="1"/>
    </xf>
    <xf numFmtId="164" fontId="34" fillId="0" borderId="23" xfId="0" applyNumberFormat="1" applyFont="1" applyBorder="1" applyAlignment="1">
      <alignment horizontal="center" vertical="center" shrinkToFit="1"/>
    </xf>
    <xf numFmtId="0" fontId="36" fillId="0" borderId="6" xfId="0" applyFont="1" applyBorder="1" applyAlignment="1">
      <alignment vertical="center"/>
    </xf>
    <xf numFmtId="2" fontId="38" fillId="0" borderId="5" xfId="0" applyNumberFormat="1" applyFont="1" applyBorder="1" applyAlignment="1">
      <alignment horizontal="center" vertical="center" shrinkToFit="1"/>
    </xf>
    <xf numFmtId="2" fontId="38" fillId="0" borderId="5" xfId="0" applyNumberFormat="1" applyFont="1" applyBorder="1" applyAlignment="1">
      <alignment horizontal="center" vertical="center" wrapText="1" shrinkToFit="1"/>
    </xf>
    <xf numFmtId="2" fontId="36" fillId="0" borderId="5" xfId="0" applyNumberFormat="1" applyFont="1" applyBorder="1" applyAlignment="1">
      <alignment horizontal="center" vertical="center" wrapText="1" shrinkToFit="1"/>
    </xf>
    <xf numFmtId="0" fontId="38" fillId="0" borderId="5" xfId="0" applyFont="1" applyBorder="1" applyAlignment="1">
      <alignment horizontal="center" vertical="center"/>
    </xf>
    <xf numFmtId="0" fontId="27" fillId="7" borderId="4" xfId="0" applyFont="1" applyFill="1" applyBorder="1" applyAlignment="1">
      <alignment horizontal="left" vertical="top" wrapText="1"/>
    </xf>
    <xf numFmtId="0" fontId="27" fillId="0" borderId="0" xfId="0" applyFont="1" applyAlignment="1">
      <alignment horizontal="left" vertical="top" wrapText="1"/>
    </xf>
    <xf numFmtId="1" fontId="30" fillId="0" borderId="0" xfId="0" applyNumberFormat="1" applyFont="1" applyAlignment="1">
      <alignment horizontal="center" vertical="center" shrinkToFit="1"/>
    </xf>
    <xf numFmtId="0" fontId="29" fillId="0" borderId="25" xfId="0" applyFont="1" applyBorder="1" applyAlignment="1">
      <alignment horizontal="center"/>
    </xf>
    <xf numFmtId="0" fontId="30" fillId="15" borderId="16" xfId="0" applyFont="1" applyFill="1" applyBorder="1" applyAlignment="1">
      <alignment horizontal="left" vertical="top"/>
    </xf>
    <xf numFmtId="0" fontId="30" fillId="0" borderId="16" xfId="0" applyFont="1" applyBorder="1" applyAlignment="1">
      <alignment horizontal="left" vertical="top"/>
    </xf>
    <xf numFmtId="0" fontId="30" fillId="16" borderId="14" xfId="0" applyFont="1" applyFill="1" applyBorder="1" applyAlignment="1">
      <alignment horizontal="left" vertical="top"/>
    </xf>
    <xf numFmtId="0" fontId="68" fillId="0" borderId="90" xfId="0" applyFont="1" applyBorder="1" applyAlignment="1">
      <alignment horizontal="left" vertical="top"/>
    </xf>
    <xf numFmtId="0" fontId="68" fillId="0" borderId="91" xfId="0" applyFont="1" applyBorder="1" applyAlignment="1">
      <alignment horizontal="left" vertical="top"/>
    </xf>
    <xf numFmtId="0" fontId="30" fillId="11" borderId="14" xfId="0" applyFont="1" applyFill="1" applyBorder="1" applyAlignment="1">
      <alignment horizontal="left" vertical="top"/>
    </xf>
    <xf numFmtId="0" fontId="28" fillId="11" borderId="14" xfId="0" applyFont="1" applyFill="1" applyBorder="1" applyAlignment="1">
      <alignment horizontal="left" vertical="top"/>
    </xf>
    <xf numFmtId="0" fontId="29" fillId="0" borderId="16" xfId="0" applyFont="1" applyBorder="1" applyAlignment="1">
      <alignment horizontal="left" vertical="top"/>
    </xf>
    <xf numFmtId="49" fontId="27" fillId="0" borderId="0" xfId="0" applyNumberFormat="1" applyFont="1" applyAlignment="1">
      <alignment horizontal="left" vertical="top"/>
    </xf>
    <xf numFmtId="1" fontId="27" fillId="0" borderId="0" xfId="0" applyNumberFormat="1" applyFont="1" applyAlignment="1">
      <alignment horizontal="center" vertical="center"/>
    </xf>
    <xf numFmtId="0" fontId="27" fillId="0" borderId="9" xfId="0" applyFont="1" applyBorder="1" applyAlignment="1">
      <alignment horizontal="left"/>
    </xf>
    <xf numFmtId="0" fontId="71" fillId="0" borderId="0" xfId="0" applyFont="1"/>
    <xf numFmtId="0" fontId="71" fillId="0" borderId="0" xfId="0" applyFont="1" applyAlignment="1">
      <alignment horizontal="center"/>
    </xf>
    <xf numFmtId="0" fontId="27" fillId="0" borderId="14" xfId="0" applyFont="1" applyBorder="1" applyAlignment="1">
      <alignment horizontal="left" vertical="center"/>
    </xf>
    <xf numFmtId="0" fontId="29" fillId="0" borderId="0" xfId="0" applyFont="1" applyAlignment="1">
      <alignment vertical="top"/>
    </xf>
    <xf numFmtId="0" fontId="27" fillId="0" borderId="0" xfId="0" applyFont="1" applyAlignment="1">
      <alignment vertical="top"/>
    </xf>
    <xf numFmtId="0" fontId="30" fillId="0" borderId="0" xfId="0" applyFont="1" applyAlignment="1">
      <alignment vertical="top"/>
    </xf>
    <xf numFmtId="49" fontId="39" fillId="0" borderId="0" xfId="0" applyNumberFormat="1" applyFont="1" applyAlignment="1">
      <alignment horizontal="left" vertical="center" wrapText="1"/>
    </xf>
    <xf numFmtId="0" fontId="36" fillId="0" borderId="51" xfId="0" applyFont="1" applyBorder="1"/>
    <xf numFmtId="0" fontId="72" fillId="0" borderId="0" xfId="1" applyFont="1"/>
    <xf numFmtId="0" fontId="27" fillId="0" borderId="39" xfId="0" applyFont="1" applyBorder="1" applyAlignment="1">
      <alignment vertical="center"/>
    </xf>
    <xf numFmtId="15" fontId="29" fillId="0" borderId="14" xfId="0" applyNumberFormat="1" applyFont="1" applyBorder="1" applyAlignment="1">
      <alignment horizontal="left" vertical="top"/>
    </xf>
    <xf numFmtId="1" fontId="29" fillId="0" borderId="9" xfId="0" applyNumberFormat="1" applyFont="1" applyBorder="1" applyAlignment="1">
      <alignment horizontal="left" vertical="top"/>
    </xf>
    <xf numFmtId="2" fontId="29" fillId="0" borderId="9" xfId="0" applyNumberFormat="1" applyFont="1" applyBorder="1" applyAlignment="1">
      <alignment horizontal="left" vertical="top"/>
    </xf>
    <xf numFmtId="0" fontId="29" fillId="0" borderId="9" xfId="0" applyFont="1" applyBorder="1" applyAlignment="1">
      <alignment horizontal="left" vertical="center"/>
    </xf>
    <xf numFmtId="0" fontId="29" fillId="0" borderId="76" xfId="0" applyFont="1" applyBorder="1" applyAlignment="1">
      <alignment horizontal="left" vertical="top"/>
    </xf>
    <xf numFmtId="0" fontId="29" fillId="0" borderId="80" xfId="0" applyFont="1" applyBorder="1" applyAlignment="1">
      <alignment horizontal="left" vertical="top"/>
    </xf>
    <xf numFmtId="0" fontId="29" fillId="0" borderId="79" xfId="0" applyFont="1" applyBorder="1" applyAlignment="1">
      <alignment horizontal="left" vertical="top"/>
    </xf>
    <xf numFmtId="0" fontId="29" fillId="0" borderId="26" xfId="0" applyFont="1" applyBorder="1" applyAlignment="1">
      <alignment horizontal="left" vertical="top"/>
    </xf>
    <xf numFmtId="0" fontId="27" fillId="0" borderId="58" xfId="0" applyFont="1" applyBorder="1" applyAlignment="1">
      <alignment horizontal="center"/>
    </xf>
    <xf numFmtId="0" fontId="27" fillId="0" borderId="59" xfId="0" applyFont="1" applyBorder="1" applyAlignment="1">
      <alignment horizontal="center"/>
    </xf>
    <xf numFmtId="15" fontId="29" fillId="0" borderId="35" xfId="0" applyNumberFormat="1" applyFont="1" applyBorder="1" applyAlignment="1">
      <alignment horizontal="left" vertical="top"/>
    </xf>
    <xf numFmtId="0" fontId="29" fillId="0" borderId="108" xfId="0" applyFont="1" applyBorder="1" applyAlignment="1">
      <alignment horizontal="left" vertical="top"/>
    </xf>
    <xf numFmtId="0" fontId="29" fillId="0" borderId="11" xfId="0" applyFont="1" applyBorder="1" applyAlignment="1">
      <alignment horizontal="left" vertical="top"/>
    </xf>
    <xf numFmtId="0" fontId="29" fillId="0" borderId="5" xfId="0" applyFont="1" applyBorder="1" applyAlignment="1">
      <alignment horizontal="left" vertical="top"/>
    </xf>
    <xf numFmtId="0" fontId="29" fillId="0" borderId="39" xfId="0" applyFont="1" applyBorder="1" applyAlignment="1">
      <alignment horizontal="left" vertical="top" wrapText="1"/>
    </xf>
    <xf numFmtId="15" fontId="29" fillId="0" borderId="40" xfId="0" applyNumberFormat="1" applyFont="1" applyBorder="1" applyAlignment="1">
      <alignment horizontal="left" vertical="top"/>
    </xf>
    <xf numFmtId="0" fontId="29" fillId="0" borderId="105" xfId="0" applyFont="1" applyBorder="1" applyAlignment="1">
      <alignment horizontal="left" vertical="top"/>
    </xf>
    <xf numFmtId="0" fontId="29" fillId="0" borderId="109" xfId="0" applyFont="1" applyBorder="1" applyAlignment="1">
      <alignment horizontal="left" vertical="top"/>
    </xf>
    <xf numFmtId="0" fontId="29" fillId="0" borderId="110" xfId="0" applyFont="1" applyBorder="1" applyAlignment="1">
      <alignment horizontal="left" vertical="top"/>
    </xf>
    <xf numFmtId="0" fontId="29" fillId="0" borderId="111" xfId="0" applyFont="1" applyBorder="1" applyAlignment="1">
      <alignment horizontal="left" vertical="top"/>
    </xf>
    <xf numFmtId="0" fontId="29" fillId="0" borderId="16" xfId="0" applyFont="1" applyBorder="1" applyAlignment="1">
      <alignment horizontal="left" vertical="top" wrapText="1"/>
    </xf>
    <xf numFmtId="0" fontId="29" fillId="0" borderId="78" xfId="0" applyFont="1" applyBorder="1" applyAlignment="1">
      <alignment horizontal="left" vertical="top"/>
    </xf>
    <xf numFmtId="0" fontId="29" fillId="0" borderId="63" xfId="0" applyFont="1" applyBorder="1" applyAlignment="1">
      <alignment horizontal="left" vertical="top"/>
    </xf>
    <xf numFmtId="1" fontId="29" fillId="0" borderId="16" xfId="0" applyNumberFormat="1" applyFont="1" applyBorder="1" applyAlignment="1">
      <alignment horizontal="left" vertical="top"/>
    </xf>
    <xf numFmtId="0" fontId="29" fillId="0" borderId="75" xfId="0" applyFont="1" applyBorder="1" applyAlignment="1">
      <alignment horizontal="left" vertical="top"/>
    </xf>
    <xf numFmtId="0" fontId="29" fillId="0" borderId="40" xfId="0" applyFont="1" applyBorder="1" applyAlignment="1">
      <alignment horizontal="left" vertical="top"/>
    </xf>
    <xf numFmtId="0" fontId="29" fillId="11" borderId="9" xfId="0" applyFont="1" applyFill="1" applyBorder="1" applyAlignment="1">
      <alignment horizontal="left" vertical="top"/>
    </xf>
    <xf numFmtId="0" fontId="29" fillId="11" borderId="40" xfId="0" applyFont="1" applyFill="1" applyBorder="1" applyAlignment="1">
      <alignment horizontal="left" vertical="top"/>
    </xf>
    <xf numFmtId="0" fontId="29" fillId="0" borderId="46" xfId="0" applyFont="1" applyBorder="1" applyAlignment="1">
      <alignment horizontal="left" vertical="top"/>
    </xf>
    <xf numFmtId="0" fontId="29" fillId="0" borderId="47" xfId="0" applyFont="1" applyBorder="1" applyAlignment="1">
      <alignment horizontal="left" vertical="top"/>
    </xf>
    <xf numFmtId="0" fontId="29" fillId="11" borderId="45" xfId="0" applyFont="1" applyFill="1" applyBorder="1" applyAlignment="1">
      <alignment horizontal="left" vertical="top"/>
    </xf>
    <xf numFmtId="0" fontId="29" fillId="11" borderId="46" xfId="0" applyFont="1" applyFill="1" applyBorder="1" applyAlignment="1">
      <alignment horizontal="left" vertical="top"/>
    </xf>
    <xf numFmtId="0" fontId="29" fillId="11" borderId="47" xfId="0" applyFont="1" applyFill="1" applyBorder="1" applyAlignment="1">
      <alignment horizontal="left" vertical="top"/>
    </xf>
    <xf numFmtId="0" fontId="29" fillId="11" borderId="39" xfId="0" applyFont="1" applyFill="1" applyBorder="1"/>
    <xf numFmtId="0" fontId="29" fillId="11" borderId="9" xfId="0" applyFont="1" applyFill="1" applyBorder="1"/>
    <xf numFmtId="0" fontId="29" fillId="11" borderId="40" xfId="0" applyFont="1" applyFill="1" applyBorder="1"/>
    <xf numFmtId="0" fontId="29" fillId="0" borderId="41" xfId="0" applyFont="1" applyBorder="1"/>
    <xf numFmtId="0" fontId="29" fillId="0" borderId="42" xfId="0" applyFont="1" applyBorder="1"/>
    <xf numFmtId="0" fontId="29" fillId="11" borderId="14" xfId="0" applyFont="1" applyFill="1" applyBorder="1"/>
    <xf numFmtId="0" fontId="29" fillId="0" borderId="9" xfId="0" applyFont="1" applyBorder="1" applyAlignment="1">
      <alignment horizontal="left" vertical="center" wrapText="1"/>
    </xf>
    <xf numFmtId="0" fontId="19" fillId="0" borderId="16" xfId="0" applyFont="1" applyBorder="1" applyAlignment="1">
      <alignment horizontal="right" vertical="center" wrapText="1"/>
    </xf>
    <xf numFmtId="0" fontId="32" fillId="0" borderId="4" xfId="0" applyFont="1" applyBorder="1" applyAlignment="1">
      <alignment horizontal="right" vertical="center" wrapText="1"/>
    </xf>
    <xf numFmtId="0" fontId="33" fillId="0" borderId="0" xfId="0" applyFont="1" applyAlignment="1">
      <alignment horizontal="left" vertical="center"/>
    </xf>
    <xf numFmtId="0" fontId="29" fillId="0" borderId="39" xfId="0" applyFont="1" applyBorder="1" applyAlignment="1">
      <alignment horizontal="left" vertical="center"/>
    </xf>
    <xf numFmtId="0" fontId="29" fillId="0" borderId="9" xfId="0" applyFont="1" applyBorder="1" applyAlignment="1">
      <alignment vertical="center"/>
    </xf>
    <xf numFmtId="0" fontId="29" fillId="0" borderId="16" xfId="0" applyFont="1" applyBorder="1" applyAlignment="1">
      <alignment vertical="center"/>
    </xf>
    <xf numFmtId="0" fontId="29" fillId="11" borderId="39" xfId="0" applyFont="1" applyFill="1" applyBorder="1" applyAlignment="1">
      <alignment vertical="center"/>
    </xf>
    <xf numFmtId="0" fontId="29" fillId="11" borderId="9" xfId="0" applyFont="1" applyFill="1" applyBorder="1" applyAlignment="1">
      <alignment vertical="center"/>
    </xf>
    <xf numFmtId="0" fontId="29" fillId="11" borderId="16" xfId="0" applyFont="1" applyFill="1" applyBorder="1" applyAlignment="1">
      <alignment vertical="center"/>
    </xf>
    <xf numFmtId="0" fontId="29" fillId="11" borderId="40" xfId="0" applyFont="1" applyFill="1" applyBorder="1" applyAlignment="1">
      <alignment vertical="center"/>
    </xf>
    <xf numFmtId="0" fontId="29" fillId="0" borderId="40" xfId="0" applyFont="1" applyBorder="1" applyAlignment="1">
      <alignment vertical="center"/>
    </xf>
    <xf numFmtId="0" fontId="71" fillId="0" borderId="0" xfId="0" applyFont="1" applyAlignment="1">
      <alignment vertical="top"/>
    </xf>
    <xf numFmtId="0" fontId="41" fillId="0" borderId="0" xfId="0" applyFont="1" applyAlignment="1">
      <alignment vertical="center" textRotation="90"/>
    </xf>
    <xf numFmtId="0" fontId="29" fillId="0" borderId="53" xfId="0" applyFont="1" applyBorder="1" applyAlignment="1">
      <alignment horizontal="center" vertical="center"/>
    </xf>
    <xf numFmtId="0" fontId="29" fillId="0" borderId="26" xfId="0" applyFont="1" applyBorder="1" applyAlignment="1">
      <alignment horizontal="center" vertical="center"/>
    </xf>
    <xf numFmtId="0" fontId="41" fillId="0" borderId="51" xfId="0" applyFont="1" applyBorder="1"/>
    <xf numFmtId="0" fontId="29" fillId="0" borderId="58" xfId="0" applyFont="1" applyBorder="1" applyAlignment="1">
      <alignment horizontal="center"/>
    </xf>
    <xf numFmtId="1" fontId="29" fillId="0" borderId="79" xfId="0" applyNumberFormat="1" applyFont="1" applyBorder="1" applyAlignment="1">
      <alignment horizontal="left" vertical="top"/>
    </xf>
    <xf numFmtId="1" fontId="29" fillId="0" borderId="26" xfId="0" applyNumberFormat="1" applyFont="1" applyBorder="1" applyAlignment="1">
      <alignment horizontal="left" vertical="top"/>
    </xf>
    <xf numFmtId="0" fontId="28" fillId="0" borderId="4" xfId="0" applyFont="1" applyBorder="1" applyAlignment="1">
      <alignment horizontal="right" vertical="center" wrapText="1"/>
    </xf>
    <xf numFmtId="0" fontId="53" fillId="0" borderId="16" xfId="0" applyFont="1" applyBorder="1" applyAlignment="1">
      <alignment horizontal="center" vertical="center"/>
    </xf>
    <xf numFmtId="0" fontId="35" fillId="0" borderId="9" xfId="0" applyFont="1" applyBorder="1" applyAlignment="1">
      <alignment horizontal="center" vertical="top" wrapText="1"/>
    </xf>
    <xf numFmtId="164" fontId="30" fillId="0" borderId="9" xfId="0" applyNumberFormat="1" applyFont="1" applyBorder="1" applyAlignment="1">
      <alignment horizontal="center" vertical="center" shrinkToFit="1"/>
    </xf>
    <xf numFmtId="0" fontId="35" fillId="0" borderId="9" xfId="0" applyFont="1" applyBorder="1" applyAlignment="1">
      <alignment horizontal="center"/>
    </xf>
    <xf numFmtId="1" fontId="30" fillId="0" borderId="5" xfId="0" applyNumberFormat="1" applyFont="1" applyBorder="1" applyAlignment="1">
      <alignment horizontal="right" vertical="center" wrapText="1" shrinkToFit="1"/>
    </xf>
    <xf numFmtId="0" fontId="29" fillId="0" borderId="57" xfId="0" applyFont="1" applyBorder="1" applyAlignment="1">
      <alignment horizontal="left" vertical="top"/>
    </xf>
    <xf numFmtId="0" fontId="27" fillId="8" borderId="88" xfId="0" applyFont="1" applyFill="1" applyBorder="1" applyAlignment="1">
      <alignment horizontal="center"/>
    </xf>
    <xf numFmtId="0" fontId="29" fillId="0" borderId="107" xfId="0" applyFont="1" applyBorder="1" applyAlignment="1">
      <alignment horizontal="center" vertical="top"/>
    </xf>
    <xf numFmtId="0" fontId="29" fillId="0" borderId="59" xfId="0" applyFont="1" applyBorder="1" applyAlignment="1">
      <alignment horizontal="center"/>
    </xf>
    <xf numFmtId="0" fontId="29" fillId="0" borderId="24" xfId="0" applyFont="1" applyBorder="1" applyAlignment="1">
      <alignment horizontal="left" vertical="top"/>
    </xf>
    <xf numFmtId="0" fontId="14" fillId="0" borderId="7" xfId="0" applyFont="1" applyBorder="1" applyAlignment="1">
      <alignment horizontal="left" vertical="top"/>
    </xf>
    <xf numFmtId="0" fontId="29" fillId="0" borderId="24" xfId="0" applyFont="1" applyBorder="1" applyAlignment="1">
      <alignment vertical="top"/>
    </xf>
    <xf numFmtId="0" fontId="29" fillId="0" borderId="7" xfId="0" applyFont="1" applyBorder="1" applyAlignment="1">
      <alignment horizontal="left" vertical="center"/>
    </xf>
    <xf numFmtId="0" fontId="6" fillId="0" borderId="2" xfId="0" applyFont="1" applyBorder="1" applyAlignment="1">
      <alignment horizontal="left" vertical="center"/>
    </xf>
    <xf numFmtId="0" fontId="6" fillId="0" borderId="2" xfId="0" applyFont="1" applyBorder="1" applyAlignment="1">
      <alignment vertical="center"/>
    </xf>
    <xf numFmtId="1" fontId="14" fillId="0" borderId="5" xfId="0" applyNumberFormat="1" applyFont="1" applyBorder="1" applyAlignment="1">
      <alignment horizontal="center" vertical="center" shrinkToFit="1"/>
    </xf>
    <xf numFmtId="2" fontId="7" fillId="0" borderId="8" xfId="0" applyNumberFormat="1" applyFont="1" applyBorder="1" applyAlignment="1">
      <alignment horizontal="center" vertical="center" shrinkToFit="1"/>
    </xf>
    <xf numFmtId="0" fontId="36" fillId="0" borderId="2" xfId="0" applyFont="1" applyBorder="1" applyAlignment="1">
      <alignment horizontal="left" vertical="center"/>
    </xf>
    <xf numFmtId="0" fontId="74" fillId="0" borderId="0" xfId="0" applyFont="1" applyAlignment="1">
      <alignment horizontal="left" vertical="top"/>
    </xf>
    <xf numFmtId="0" fontId="36" fillId="0" borderId="2" xfId="0" applyFont="1" applyBorder="1" applyAlignment="1">
      <alignment vertical="center"/>
    </xf>
    <xf numFmtId="0" fontId="17" fillId="0" borderId="2" xfId="0" applyFont="1" applyBorder="1" applyAlignment="1">
      <alignment vertical="center"/>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6" fillId="0" borderId="5" xfId="0" applyFont="1" applyBorder="1" applyAlignment="1">
      <alignment horizontal="center" vertical="center" wrapText="1"/>
    </xf>
    <xf numFmtId="1" fontId="18" fillId="0" borderId="9" xfId="0" applyNumberFormat="1" applyFont="1" applyBorder="1" applyAlignment="1">
      <alignment horizontal="center" vertical="top" shrinkToFit="1"/>
    </xf>
    <xf numFmtId="0" fontId="31" fillId="0" borderId="7" xfId="0" applyFont="1" applyBorder="1" applyAlignment="1">
      <alignment horizontal="left" vertical="top"/>
    </xf>
    <xf numFmtId="0" fontId="50" fillId="0" borderId="14" xfId="0" applyFont="1" applyBorder="1" applyAlignment="1">
      <alignment horizontal="left" vertical="top"/>
    </xf>
    <xf numFmtId="0" fontId="50" fillId="11" borderId="39" xfId="0" applyFont="1" applyFill="1" applyBorder="1" applyAlignment="1">
      <alignment horizontal="left" vertical="top"/>
    </xf>
    <xf numFmtId="0" fontId="50" fillId="11" borderId="9" xfId="0" applyFont="1" applyFill="1" applyBorder="1" applyAlignment="1">
      <alignment horizontal="left" vertical="top"/>
    </xf>
    <xf numFmtId="0" fontId="50" fillId="11" borderId="14" xfId="0" applyFont="1" applyFill="1" applyBorder="1" applyAlignment="1">
      <alignment horizontal="left" vertical="top"/>
    </xf>
    <xf numFmtId="0" fontId="50" fillId="11" borderId="40" xfId="0" applyFont="1" applyFill="1" applyBorder="1" applyAlignment="1">
      <alignment horizontal="left" vertical="top"/>
    </xf>
    <xf numFmtId="0" fontId="50" fillId="0" borderId="16" xfId="0" applyFont="1" applyBorder="1" applyAlignment="1">
      <alignment horizontal="left" vertical="top"/>
    </xf>
    <xf numFmtId="0" fontId="75" fillId="0" borderId="9" xfId="0" applyFont="1" applyBorder="1" applyAlignment="1">
      <alignment horizontal="left" vertical="top"/>
    </xf>
    <xf numFmtId="0" fontId="31" fillId="0" borderId="1" xfId="0" applyFont="1" applyBorder="1" applyAlignment="1">
      <alignment horizontal="center" vertical="center" wrapText="1"/>
    </xf>
    <xf numFmtId="164" fontId="32" fillId="0" borderId="1" xfId="0" applyNumberFormat="1" applyFont="1" applyBorder="1" applyAlignment="1">
      <alignment horizontal="center" vertical="center" shrinkToFit="1"/>
    </xf>
    <xf numFmtId="0" fontId="31" fillId="0" borderId="1" xfId="0" applyFont="1" applyBorder="1" applyAlignment="1">
      <alignment horizontal="left" vertical="top"/>
    </xf>
    <xf numFmtId="0" fontId="19" fillId="11" borderId="39" xfId="0" applyFont="1" applyFill="1" applyBorder="1" applyAlignment="1">
      <alignment horizontal="left" vertical="top"/>
    </xf>
    <xf numFmtId="0" fontId="19" fillId="11" borderId="9" xfId="0" applyFont="1" applyFill="1" applyBorder="1" applyAlignment="1">
      <alignment horizontal="left" vertical="top"/>
    </xf>
    <xf numFmtId="0" fontId="19" fillId="11" borderId="40" xfId="0" applyFont="1" applyFill="1" applyBorder="1" applyAlignment="1">
      <alignment horizontal="left" vertical="top"/>
    </xf>
    <xf numFmtId="0" fontId="19" fillId="0" borderId="16" xfId="0" applyFont="1" applyBorder="1" applyAlignment="1">
      <alignment horizontal="right" vertical="top" wrapText="1"/>
    </xf>
    <xf numFmtId="0" fontId="28" fillId="0" borderId="114" xfId="0" applyFont="1" applyBorder="1" applyAlignment="1">
      <alignment horizontal="left" vertical="top"/>
    </xf>
    <xf numFmtId="0" fontId="30" fillId="0" borderId="115" xfId="0" applyFont="1" applyBorder="1" applyAlignment="1">
      <alignment horizontal="left" vertical="top"/>
    </xf>
    <xf numFmtId="0" fontId="27" fillId="0" borderId="52" xfId="0" applyFont="1" applyBorder="1" applyAlignment="1">
      <alignment horizontal="center" vertical="center"/>
    </xf>
    <xf numFmtId="0" fontId="27" fillId="0" borderId="75" xfId="0" applyFont="1" applyBorder="1" applyAlignment="1">
      <alignment horizontal="center" vertical="center"/>
    </xf>
    <xf numFmtId="0" fontId="30" fillId="0" borderId="91" xfId="0" applyFont="1" applyBorder="1" applyAlignment="1">
      <alignment horizontal="center" vertical="center"/>
    </xf>
    <xf numFmtId="0" fontId="29" fillId="0" borderId="116" xfId="0" applyFont="1" applyBorder="1" applyAlignment="1">
      <alignment horizontal="left" vertical="top"/>
    </xf>
    <xf numFmtId="0" fontId="29" fillId="0" borderId="54" xfId="0" applyFont="1" applyBorder="1" applyAlignment="1">
      <alignment horizontal="center" vertical="center"/>
    </xf>
    <xf numFmtId="0" fontId="29" fillId="0" borderId="117" xfId="0" applyFont="1" applyBorder="1" applyAlignment="1">
      <alignment horizontal="left" vertical="top"/>
    </xf>
    <xf numFmtId="0" fontId="29" fillId="0" borderId="44" xfId="0" applyFont="1" applyBorder="1"/>
    <xf numFmtId="0" fontId="29" fillId="0" borderId="57" xfId="0" applyFont="1" applyBorder="1" applyAlignment="1">
      <alignment horizontal="center"/>
    </xf>
    <xf numFmtId="0" fontId="29" fillId="0" borderId="59" xfId="0" applyFont="1" applyBorder="1"/>
    <xf numFmtId="0" fontId="41" fillId="0" borderId="0" xfId="0" applyFont="1" applyAlignment="1">
      <alignment horizontal="left" vertical="center" wrapText="1"/>
    </xf>
    <xf numFmtId="49" fontId="41" fillId="0" borderId="0" xfId="0" applyNumberFormat="1" applyFont="1" applyAlignment="1">
      <alignment horizontal="left" vertical="center" wrapText="1"/>
    </xf>
    <xf numFmtId="0" fontId="41" fillId="0" borderId="0" xfId="0" applyFont="1"/>
    <xf numFmtId="0" fontId="41" fillId="0" borderId="0" xfId="0" applyFont="1" applyAlignment="1">
      <alignment horizontal="center"/>
    </xf>
    <xf numFmtId="0" fontId="41" fillId="0" borderId="0" xfId="0" applyFont="1" applyAlignment="1">
      <alignment horizontal="center" wrapText="1"/>
    </xf>
    <xf numFmtId="0" fontId="41" fillId="0" borderId="50" xfId="0" applyFont="1" applyBorder="1"/>
    <xf numFmtId="0" fontId="29" fillId="0" borderId="0" xfId="0" applyFont="1" applyAlignment="1">
      <alignment vertical="center"/>
    </xf>
    <xf numFmtId="0" fontId="29" fillId="0" borderId="42" xfId="0" applyFont="1" applyBorder="1" applyAlignment="1">
      <alignment vertical="center"/>
    </xf>
    <xf numFmtId="0" fontId="41" fillId="0" borderId="0" xfId="0" applyFont="1" applyAlignment="1">
      <alignment horizontal="left" vertical="top" wrapText="1"/>
    </xf>
    <xf numFmtId="0" fontId="41" fillId="0" borderId="0" xfId="0" applyFont="1" applyAlignment="1">
      <alignment vertical="center"/>
    </xf>
    <xf numFmtId="0" fontId="29" fillId="0" borderId="33" xfId="1" applyFont="1" applyBorder="1" applyAlignment="1">
      <alignment vertical="center" textRotation="90" wrapText="1"/>
    </xf>
    <xf numFmtId="0" fontId="29" fillId="0" borderId="34" xfId="1" applyFont="1" applyBorder="1" applyAlignment="1">
      <alignment vertical="center" textRotation="90" wrapText="1"/>
    </xf>
    <xf numFmtId="0" fontId="29" fillId="0" borderId="35" xfId="1" applyFont="1" applyBorder="1" applyAlignment="1">
      <alignment vertical="center" textRotation="90" wrapText="1"/>
    </xf>
    <xf numFmtId="0" fontId="29" fillId="0" borderId="42" xfId="0" applyFont="1" applyBorder="1" applyAlignment="1">
      <alignment horizontal="center" vertical="center"/>
    </xf>
    <xf numFmtId="0" fontId="41" fillId="0" borderId="100" xfId="0" applyFont="1" applyBorder="1" applyAlignment="1">
      <alignment horizontal="left" vertical="top" wrapText="1"/>
    </xf>
    <xf numFmtId="0" fontId="41" fillId="0" borderId="113" xfId="0" applyFont="1" applyBorder="1" applyAlignment="1">
      <alignment vertical="center"/>
    </xf>
    <xf numFmtId="0" fontId="41" fillId="0" borderId="37" xfId="0" applyFont="1" applyBorder="1" applyAlignment="1">
      <alignment vertical="center"/>
    </xf>
    <xf numFmtId="0" fontId="29" fillId="0" borderId="53" xfId="1" applyFont="1" applyBorder="1" applyAlignment="1">
      <alignment vertical="center" textRotation="90" wrapText="1"/>
    </xf>
    <xf numFmtId="0" fontId="29" fillId="0" borderId="26" xfId="1" applyFont="1" applyBorder="1" applyAlignment="1">
      <alignment vertical="center" textRotation="90" wrapText="1"/>
    </xf>
    <xf numFmtId="0" fontId="29" fillId="0" borderId="54" xfId="1" applyFont="1" applyBorder="1" applyAlignment="1">
      <alignment vertical="center" textRotation="90" wrapText="1"/>
    </xf>
    <xf numFmtId="0" fontId="41" fillId="0" borderId="99" xfId="0" applyFont="1" applyBorder="1" applyAlignment="1">
      <alignment vertical="center" wrapText="1"/>
    </xf>
    <xf numFmtId="0" fontId="41" fillId="0" borderId="0" xfId="0" applyFont="1" applyAlignment="1">
      <alignment horizontal="left" vertical="top"/>
    </xf>
    <xf numFmtId="0" fontId="29" fillId="0" borderId="14" xfId="0" applyFont="1" applyBorder="1"/>
    <xf numFmtId="0" fontId="29" fillId="11" borderId="39" xfId="0" applyFont="1" applyFill="1" applyBorder="1" applyAlignment="1">
      <alignment horizontal="center"/>
    </xf>
    <xf numFmtId="0" fontId="29" fillId="11" borderId="9" xfId="0" applyFont="1" applyFill="1" applyBorder="1" applyAlignment="1">
      <alignment horizontal="center"/>
    </xf>
    <xf numFmtId="0" fontId="29" fillId="11" borderId="40" xfId="0" applyFont="1" applyFill="1" applyBorder="1" applyAlignment="1">
      <alignment horizontal="center"/>
    </xf>
    <xf numFmtId="0" fontId="29" fillId="0" borderId="39" xfId="1" applyFont="1" applyBorder="1" applyAlignment="1">
      <alignment vertical="center" textRotation="90" wrapText="1"/>
    </xf>
    <xf numFmtId="0" fontId="29" fillId="0" borderId="9" xfId="1" applyFont="1" applyBorder="1" applyAlignment="1">
      <alignment vertical="center" textRotation="90" wrapText="1"/>
    </xf>
    <xf numFmtId="0" fontId="29" fillId="0" borderId="40" xfId="1" applyFont="1" applyBorder="1" applyAlignment="1">
      <alignment vertical="center" textRotation="90" wrapText="1"/>
    </xf>
    <xf numFmtId="0" fontId="41" fillId="0" borderId="88" xfId="0" applyFont="1" applyBorder="1" applyAlignment="1">
      <alignment vertical="center" wrapText="1"/>
    </xf>
    <xf numFmtId="0" fontId="41" fillId="0" borderId="102" xfId="0" applyFont="1" applyBorder="1" applyAlignment="1">
      <alignment horizontal="left" vertical="top"/>
    </xf>
    <xf numFmtId="0" fontId="29" fillId="0" borderId="31" xfId="0" applyFont="1" applyBorder="1"/>
    <xf numFmtId="0" fontId="29" fillId="0" borderId="78" xfId="0" applyFont="1" applyBorder="1" applyAlignment="1">
      <alignment horizontal="center"/>
    </xf>
    <xf numFmtId="0" fontId="29" fillId="0" borderId="73" xfId="0" applyFont="1" applyBorder="1" applyAlignment="1">
      <alignment horizontal="center"/>
    </xf>
    <xf numFmtId="0" fontId="29" fillId="11" borderId="45" xfId="0" applyFont="1" applyFill="1" applyBorder="1" applyAlignment="1">
      <alignment horizontal="center"/>
    </xf>
    <xf numFmtId="0" fontId="29" fillId="11" borderId="46" xfId="0" applyFont="1" applyFill="1" applyBorder="1" applyAlignment="1">
      <alignment horizontal="center"/>
    </xf>
    <xf numFmtId="0" fontId="29" fillId="11" borderId="47" xfId="0" applyFont="1" applyFill="1" applyBorder="1" applyAlignment="1">
      <alignment horizontal="center"/>
    </xf>
    <xf numFmtId="0" fontId="29" fillId="0" borderId="45" xfId="1" applyFont="1" applyBorder="1" applyAlignment="1">
      <alignment horizontal="center" textRotation="90" wrapText="1"/>
    </xf>
    <xf numFmtId="0" fontId="29" fillId="0" borderId="46" xfId="1" applyFont="1" applyBorder="1" applyAlignment="1">
      <alignment horizontal="center" textRotation="90" wrapText="1"/>
    </xf>
    <xf numFmtId="0" fontId="29" fillId="0" borderId="47" xfId="1" applyFont="1" applyBorder="1" applyAlignment="1">
      <alignment horizontal="center" textRotation="90" wrapText="1"/>
    </xf>
    <xf numFmtId="0" fontId="29" fillId="0" borderId="75" xfId="0" applyFont="1" applyBorder="1" applyAlignment="1">
      <alignment horizontal="left" vertical="top" wrapText="1"/>
    </xf>
    <xf numFmtId="1" fontId="29" fillId="0" borderId="33" xfId="0" applyNumberFormat="1" applyFont="1" applyBorder="1" applyAlignment="1">
      <alignment horizontal="left" vertical="top"/>
    </xf>
    <xf numFmtId="1" fontId="29" fillId="0" borderId="48" xfId="0" applyNumberFormat="1" applyFont="1" applyBorder="1" applyAlignment="1">
      <alignment horizontal="left" vertical="top"/>
    </xf>
    <xf numFmtId="1" fontId="29" fillId="0" borderId="75" xfId="0" applyNumberFormat="1" applyFont="1" applyBorder="1" applyAlignment="1">
      <alignment horizontal="center" vertical="center"/>
    </xf>
    <xf numFmtId="0" fontId="29" fillId="0" borderId="26" xfId="0" applyFont="1" applyBorder="1" applyAlignment="1">
      <alignment vertical="center"/>
    </xf>
    <xf numFmtId="0" fontId="29" fillId="0" borderId="54" xfId="0" applyFont="1" applyBorder="1" applyAlignment="1">
      <alignment vertical="center"/>
    </xf>
    <xf numFmtId="0" fontId="29" fillId="11" borderId="53" xfId="0" applyFont="1" applyFill="1" applyBorder="1" applyAlignment="1">
      <alignment horizontal="center" vertical="center"/>
    </xf>
    <xf numFmtId="0" fontId="29" fillId="11" borderId="26" xfId="0" applyFont="1" applyFill="1" applyBorder="1" applyAlignment="1">
      <alignment horizontal="center" vertical="center"/>
    </xf>
    <xf numFmtId="0" fontId="29" fillId="11" borderId="54" xfId="0" applyFont="1" applyFill="1" applyBorder="1" applyAlignment="1">
      <alignment vertical="center"/>
    </xf>
    <xf numFmtId="0" fontId="29" fillId="11" borderId="26" xfId="0" applyFont="1" applyFill="1" applyBorder="1" applyAlignment="1">
      <alignment vertical="center"/>
    </xf>
    <xf numFmtId="0" fontId="29" fillId="0" borderId="53" xfId="0" applyFont="1" applyBorder="1" applyAlignment="1">
      <alignment vertical="center"/>
    </xf>
    <xf numFmtId="0" fontId="29" fillId="0" borderId="76" xfId="0" applyFont="1" applyBorder="1" applyAlignment="1">
      <alignment horizontal="left" vertical="top" wrapText="1"/>
    </xf>
    <xf numFmtId="1" fontId="29" fillId="0" borderId="76" xfId="0" applyNumberFormat="1" applyFont="1" applyBorder="1" applyAlignment="1">
      <alignment horizontal="center" vertical="center"/>
    </xf>
    <xf numFmtId="0" fontId="29" fillId="11" borderId="39" xfId="0" applyFont="1" applyFill="1" applyBorder="1" applyAlignment="1">
      <alignment horizontal="center" vertical="center"/>
    </xf>
    <xf numFmtId="0" fontId="29" fillId="11" borderId="9" xfId="0" applyFont="1" applyFill="1" applyBorder="1" applyAlignment="1">
      <alignment horizontal="center" vertical="center"/>
    </xf>
    <xf numFmtId="0" fontId="29" fillId="11" borderId="40" xfId="0" applyFont="1" applyFill="1" applyBorder="1" applyAlignment="1">
      <alignment horizontal="center" vertical="center"/>
    </xf>
    <xf numFmtId="0" fontId="29" fillId="0" borderId="76" xfId="0" applyFont="1" applyBorder="1" applyAlignment="1">
      <alignment horizontal="center"/>
    </xf>
    <xf numFmtId="0" fontId="29" fillId="0" borderId="93" xfId="0" applyFont="1" applyBorder="1"/>
    <xf numFmtId="0" fontId="41" fillId="0" borderId="76" xfId="0" applyFont="1" applyBorder="1" applyAlignment="1">
      <alignment horizontal="left" vertical="top"/>
    </xf>
    <xf numFmtId="49" fontId="41" fillId="0" borderId="76" xfId="0" applyNumberFormat="1" applyFont="1" applyBorder="1" applyAlignment="1">
      <alignment horizontal="left" vertical="top" wrapText="1"/>
    </xf>
    <xf numFmtId="0" fontId="29" fillId="0" borderId="76" xfId="0" applyFont="1" applyBorder="1"/>
    <xf numFmtId="0" fontId="29" fillId="0" borderId="39" xfId="0" applyFont="1" applyBorder="1" applyAlignment="1">
      <alignment horizontal="left"/>
    </xf>
    <xf numFmtId="0" fontId="29" fillId="18" borderId="39" xfId="0" applyFont="1" applyFill="1" applyBorder="1" applyAlignment="1">
      <alignment horizontal="left" vertical="top"/>
    </xf>
    <xf numFmtId="0" fontId="29" fillId="18" borderId="16" xfId="0" applyFont="1" applyFill="1" applyBorder="1" applyAlignment="1">
      <alignment horizontal="left" vertical="top"/>
    </xf>
    <xf numFmtId="0" fontId="29" fillId="18" borderId="40" xfId="0" applyFont="1" applyFill="1" applyBorder="1" applyAlignment="1">
      <alignment horizontal="left" vertical="top"/>
    </xf>
    <xf numFmtId="0" fontId="29" fillId="0" borderId="77" xfId="0" applyFont="1" applyBorder="1" applyAlignment="1">
      <alignment horizontal="left" vertical="top"/>
    </xf>
    <xf numFmtId="0" fontId="29" fillId="0" borderId="77" xfId="0" applyFont="1" applyBorder="1"/>
    <xf numFmtId="0" fontId="29" fillId="18" borderId="118" xfId="0" applyFont="1" applyFill="1" applyBorder="1" applyAlignment="1">
      <alignment horizontal="left" vertical="top"/>
    </xf>
    <xf numFmtId="0" fontId="29" fillId="18" borderId="44" xfId="0" applyFont="1" applyFill="1" applyBorder="1" applyAlignment="1">
      <alignment horizontal="left" vertical="top"/>
    </xf>
    <xf numFmtId="1" fontId="29" fillId="0" borderId="77" xfId="0" applyNumberFormat="1" applyFont="1" applyBorder="1" applyAlignment="1">
      <alignment horizontal="center" vertical="center"/>
    </xf>
    <xf numFmtId="0" fontId="29" fillId="0" borderId="43" xfId="0" applyFont="1" applyBorder="1"/>
    <xf numFmtId="0" fontId="29" fillId="0" borderId="17" xfId="0" applyFont="1" applyBorder="1"/>
    <xf numFmtId="0" fontId="29" fillId="11" borderId="43" xfId="0" applyFont="1" applyFill="1" applyBorder="1"/>
    <xf numFmtId="0" fontId="29" fillId="11" borderId="17" xfId="0" applyFont="1" applyFill="1" applyBorder="1"/>
    <xf numFmtId="0" fontId="29" fillId="11" borderId="44" xfId="0" applyFont="1" applyFill="1" applyBorder="1"/>
    <xf numFmtId="0" fontId="29" fillId="11" borderId="43" xfId="0" applyFont="1" applyFill="1" applyBorder="1" applyAlignment="1">
      <alignment horizontal="center"/>
    </xf>
    <xf numFmtId="0" fontId="29" fillId="11" borderId="17" xfId="0" applyFont="1" applyFill="1" applyBorder="1" applyAlignment="1">
      <alignment horizontal="center"/>
    </xf>
    <xf numFmtId="0" fontId="29" fillId="0" borderId="77" xfId="0" applyFont="1" applyBorder="1" applyAlignment="1">
      <alignment horizontal="center"/>
    </xf>
    <xf numFmtId="0" fontId="29" fillId="0" borderId="78" xfId="0" applyFont="1" applyBorder="1"/>
    <xf numFmtId="0" fontId="29" fillId="18" borderId="45" xfId="0" applyFont="1" applyFill="1" applyBorder="1" applyAlignment="1">
      <alignment horizontal="left" vertical="top"/>
    </xf>
    <xf numFmtId="0" fontId="29" fillId="18" borderId="63" xfId="0" applyFont="1" applyFill="1" applyBorder="1" applyAlignment="1">
      <alignment horizontal="left" vertical="top"/>
    </xf>
    <xf numFmtId="0" fontId="29" fillId="18" borderId="47" xfId="0" applyFont="1" applyFill="1" applyBorder="1" applyAlignment="1">
      <alignment horizontal="left" vertical="top"/>
    </xf>
    <xf numFmtId="1" fontId="29" fillId="0" borderId="78" xfId="0" applyNumberFormat="1" applyFont="1" applyBorder="1" applyAlignment="1">
      <alignment horizontal="center" vertical="center"/>
    </xf>
    <xf numFmtId="0" fontId="29" fillId="11" borderId="45" xfId="0" applyFont="1" applyFill="1" applyBorder="1"/>
    <xf numFmtId="0" fontId="29" fillId="11" borderId="46" xfId="0" applyFont="1" applyFill="1" applyBorder="1"/>
    <xf numFmtId="0" fontId="29" fillId="11" borderId="47" xfId="0" applyFont="1" applyFill="1" applyBorder="1"/>
    <xf numFmtId="49" fontId="29" fillId="0" borderId="0" xfId="0" applyNumberFormat="1" applyFont="1" applyAlignment="1">
      <alignment horizontal="left" vertical="top"/>
    </xf>
    <xf numFmtId="0" fontId="29" fillId="0" borderId="88" xfId="0" applyFont="1" applyBorder="1" applyAlignment="1">
      <alignment horizontal="center"/>
    </xf>
    <xf numFmtId="1" fontId="29" fillId="0" borderId="88" xfId="0" applyNumberFormat="1" applyFont="1" applyBorder="1" applyAlignment="1">
      <alignment horizontal="center"/>
    </xf>
    <xf numFmtId="1" fontId="29" fillId="0" borderId="0" xfId="0" applyNumberFormat="1" applyFont="1" applyAlignment="1">
      <alignment horizontal="center" vertical="center"/>
    </xf>
    <xf numFmtId="0" fontId="29" fillId="0" borderId="72" xfId="1" applyFont="1" applyBorder="1" applyAlignment="1">
      <alignment vertical="center" textRotation="90" wrapText="1"/>
    </xf>
    <xf numFmtId="0" fontId="41" fillId="0" borderId="33" xfId="0" applyFont="1" applyBorder="1" applyAlignment="1">
      <alignment vertical="center"/>
    </xf>
    <xf numFmtId="0" fontId="41" fillId="0" borderId="35" xfId="0" applyFont="1" applyBorder="1" applyAlignment="1">
      <alignment vertical="center"/>
    </xf>
    <xf numFmtId="0" fontId="41" fillId="0" borderId="75" xfId="0" applyFont="1" applyBorder="1" applyAlignment="1">
      <alignment horizontal="center" vertical="center"/>
    </xf>
    <xf numFmtId="0" fontId="41" fillId="0" borderId="49" xfId="0" applyFont="1" applyBorder="1" applyAlignment="1">
      <alignment horizontal="center" wrapText="1"/>
    </xf>
    <xf numFmtId="0" fontId="41" fillId="0" borderId="99" xfId="0" applyFont="1" applyBorder="1" applyAlignment="1">
      <alignment horizontal="left" vertical="top" wrapText="1"/>
    </xf>
    <xf numFmtId="0" fontId="41" fillId="0" borderId="90" xfId="0" applyFont="1" applyBorder="1" applyAlignment="1">
      <alignment vertical="center"/>
    </xf>
    <xf numFmtId="0" fontId="41" fillId="0" borderId="54" xfId="0" applyFont="1" applyBorder="1" applyAlignment="1">
      <alignment vertical="center"/>
    </xf>
    <xf numFmtId="0" fontId="41" fillId="0" borderId="26" xfId="0" applyFont="1" applyBorder="1" applyAlignment="1">
      <alignment horizontal="center" vertical="center" wrapText="1"/>
    </xf>
    <xf numFmtId="0" fontId="41" fillId="0" borderId="72" xfId="0" applyFont="1" applyBorder="1" applyAlignment="1">
      <alignment horizontal="center" wrapText="1"/>
    </xf>
    <xf numFmtId="0" fontId="29" fillId="0" borderId="14" xfId="1" applyFont="1" applyBorder="1" applyAlignment="1">
      <alignment vertical="center" textRotation="90" wrapText="1"/>
    </xf>
    <xf numFmtId="0" fontId="41" fillId="0" borderId="90" xfId="0" applyFont="1" applyBorder="1" applyAlignment="1">
      <alignment horizontal="left" vertical="top" wrapText="1"/>
    </xf>
    <xf numFmtId="0" fontId="29" fillId="0" borderId="63" xfId="0" applyFont="1" applyBorder="1" applyAlignment="1">
      <alignment horizontal="center"/>
    </xf>
    <xf numFmtId="0" fontId="29" fillId="0" borderId="31" xfId="0" applyFont="1" applyBorder="1" applyAlignment="1">
      <alignment horizontal="center"/>
    </xf>
    <xf numFmtId="0" fontId="29" fillId="11" borderId="63" xfId="0" applyFont="1" applyFill="1" applyBorder="1" applyAlignment="1">
      <alignment horizontal="center"/>
    </xf>
    <xf numFmtId="0" fontId="29" fillId="0" borderId="31" xfId="1" applyFont="1" applyBorder="1" applyAlignment="1">
      <alignment horizontal="center" textRotation="90" wrapText="1"/>
    </xf>
    <xf numFmtId="1" fontId="29" fillId="0" borderId="54" xfId="0" applyNumberFormat="1" applyFont="1" applyBorder="1" applyAlignment="1">
      <alignment horizontal="center" vertical="center"/>
    </xf>
    <xf numFmtId="0" fontId="29" fillId="11" borderId="79" xfId="0" applyFont="1" applyFill="1" applyBorder="1" applyAlignment="1">
      <alignment horizontal="center" vertical="center"/>
    </xf>
    <xf numFmtId="0" fontId="29" fillId="11" borderId="72" xfId="0" applyFont="1" applyFill="1" applyBorder="1" applyAlignment="1">
      <alignment vertical="center"/>
    </xf>
    <xf numFmtId="0" fontId="29" fillId="0" borderId="72" xfId="0" applyFont="1" applyBorder="1"/>
    <xf numFmtId="1" fontId="29" fillId="0" borderId="40" xfId="0" applyNumberFormat="1" applyFont="1" applyBorder="1" applyAlignment="1">
      <alignment horizontal="center" vertical="center"/>
    </xf>
    <xf numFmtId="0" fontId="29" fillId="11" borderId="16" xfId="0" applyFont="1" applyFill="1" applyBorder="1" applyAlignment="1">
      <alignment horizontal="center" vertical="center"/>
    </xf>
    <xf numFmtId="0" fontId="29" fillId="11" borderId="14" xfId="0" applyFont="1" applyFill="1" applyBorder="1" applyAlignment="1">
      <alignment horizontal="center" vertical="center"/>
    </xf>
    <xf numFmtId="0" fontId="29" fillId="0" borderId="14" xfId="0" applyFont="1" applyBorder="1" applyAlignment="1">
      <alignment horizontal="center" vertical="center"/>
    </xf>
    <xf numFmtId="0" fontId="29" fillId="11" borderId="16" xfId="0" applyFont="1" applyFill="1" applyBorder="1"/>
    <xf numFmtId="49" fontId="41" fillId="0" borderId="39" xfId="0" applyNumberFormat="1" applyFont="1" applyBorder="1" applyAlignment="1">
      <alignment horizontal="left" vertical="top" wrapText="1"/>
    </xf>
    <xf numFmtId="0" fontId="29" fillId="18" borderId="9" xfId="0" applyFont="1" applyFill="1" applyBorder="1" applyAlignment="1">
      <alignment horizontal="left" vertical="top"/>
    </xf>
    <xf numFmtId="1" fontId="29" fillId="0" borderId="42" xfId="0" applyNumberFormat="1" applyFont="1" applyBorder="1" applyAlignment="1">
      <alignment horizontal="center" vertical="center"/>
    </xf>
    <xf numFmtId="0" fontId="29" fillId="0" borderId="88" xfId="0" applyFont="1" applyBorder="1" applyAlignment="1">
      <alignment horizontal="left" vertical="top"/>
    </xf>
    <xf numFmtId="0" fontId="29" fillId="0" borderId="88" xfId="0" applyFont="1" applyBorder="1"/>
    <xf numFmtId="0" fontId="29" fillId="18" borderId="57" xfId="0" applyFont="1" applyFill="1" applyBorder="1" applyAlignment="1">
      <alignment horizontal="left" vertical="top"/>
    </xf>
    <xf numFmtId="0" fontId="29" fillId="18" borderId="107" xfId="0" applyFont="1" applyFill="1" applyBorder="1" applyAlignment="1">
      <alignment horizontal="left" vertical="top"/>
    </xf>
    <xf numFmtId="0" fontId="29" fillId="18" borderId="59" xfId="0" applyFont="1" applyFill="1" applyBorder="1" applyAlignment="1">
      <alignment horizontal="left" vertical="top"/>
    </xf>
    <xf numFmtId="1" fontId="29" fillId="0" borderId="88" xfId="0" applyNumberFormat="1" applyFont="1" applyBorder="1" applyAlignment="1">
      <alignment horizontal="center" vertical="center"/>
    </xf>
    <xf numFmtId="0" fontId="29" fillId="0" borderId="57" xfId="0" applyFont="1" applyBorder="1"/>
    <xf numFmtId="0" fontId="29" fillId="0" borderId="58" xfId="0" applyFont="1" applyBorder="1"/>
    <xf numFmtId="0" fontId="29" fillId="11" borderId="57" xfId="0" applyFont="1" applyFill="1" applyBorder="1"/>
    <xf numFmtId="0" fontId="29" fillId="11" borderId="58" xfId="0" applyFont="1" applyFill="1" applyBorder="1"/>
    <xf numFmtId="0" fontId="29" fillId="11" borderId="59" xfId="0" applyFont="1" applyFill="1" applyBorder="1"/>
    <xf numFmtId="0" fontId="29" fillId="11" borderId="57" xfId="0" applyFont="1" applyFill="1" applyBorder="1" applyAlignment="1">
      <alignment horizontal="center"/>
    </xf>
    <xf numFmtId="0" fontId="29" fillId="11" borderId="58" xfId="0" applyFont="1" applyFill="1" applyBorder="1" applyAlignment="1">
      <alignment horizontal="center"/>
    </xf>
    <xf numFmtId="0" fontId="29" fillId="0" borderId="94" xfId="0" applyFont="1" applyBorder="1" applyAlignment="1">
      <alignment horizontal="center"/>
    </xf>
    <xf numFmtId="0" fontId="41" fillId="0" borderId="49" xfId="0" applyFont="1" applyBorder="1" applyAlignment="1">
      <alignment vertical="center"/>
    </xf>
    <xf numFmtId="0" fontId="29" fillId="0" borderId="79" xfId="0" applyFont="1" applyBorder="1" applyAlignment="1">
      <alignment horizontal="left" vertical="top" wrapText="1"/>
    </xf>
    <xf numFmtId="0" fontId="29" fillId="0" borderId="14" xfId="0" applyFont="1" applyBorder="1" applyAlignment="1">
      <alignment horizontal="left" vertical="top"/>
    </xf>
    <xf numFmtId="0" fontId="29" fillId="0" borderId="34" xfId="0" applyFont="1" applyBorder="1" applyAlignment="1">
      <alignment vertical="center"/>
    </xf>
    <xf numFmtId="0" fontId="29" fillId="0" borderId="72" xfId="0" applyFont="1" applyBorder="1" applyAlignment="1">
      <alignment horizontal="center"/>
    </xf>
    <xf numFmtId="0" fontId="29" fillId="0" borderId="92" xfId="0" applyFont="1" applyBorder="1" applyAlignment="1">
      <alignment horizontal="left" vertical="top"/>
    </xf>
    <xf numFmtId="0" fontId="29" fillId="18" borderId="46" xfId="0" applyFont="1" applyFill="1" applyBorder="1" applyAlignment="1">
      <alignment horizontal="left" vertical="top"/>
    </xf>
    <xf numFmtId="0" fontId="29" fillId="18" borderId="31" xfId="0" applyFont="1" applyFill="1" applyBorder="1" applyAlignment="1">
      <alignment horizontal="left" vertical="top"/>
    </xf>
    <xf numFmtId="1" fontId="29" fillId="0" borderId="47" xfId="0" applyNumberFormat="1" applyFont="1" applyBorder="1" applyAlignment="1">
      <alignment horizontal="center" vertical="center"/>
    </xf>
    <xf numFmtId="0" fontId="29" fillId="11" borderId="31" xfId="0" applyFont="1" applyFill="1" applyBorder="1"/>
    <xf numFmtId="1" fontId="29" fillId="0" borderId="94" xfId="0" applyNumberFormat="1" applyFont="1" applyBorder="1" applyAlignment="1">
      <alignment horizontal="center"/>
    </xf>
    <xf numFmtId="0" fontId="29" fillId="0" borderId="106" xfId="0" applyFont="1" applyBorder="1" applyAlignment="1">
      <alignment horizontal="center"/>
    </xf>
    <xf numFmtId="0" fontId="29" fillId="0" borderId="16" xfId="0" applyFont="1" applyBorder="1"/>
    <xf numFmtId="0" fontId="29" fillId="0" borderId="45" xfId="0" applyFont="1" applyBorder="1" applyAlignment="1">
      <alignment horizontal="left" vertical="center" wrapText="1"/>
    </xf>
    <xf numFmtId="0" fontId="29" fillId="0" borderId="104" xfId="0" applyFont="1" applyBorder="1" applyAlignment="1">
      <alignment horizontal="center"/>
    </xf>
    <xf numFmtId="15" fontId="29" fillId="0" borderId="40" xfId="0" applyNumberFormat="1" applyFont="1" applyBorder="1" applyAlignment="1">
      <alignment horizontal="left" vertical="center"/>
    </xf>
    <xf numFmtId="0" fontId="29" fillId="0" borderId="105" xfId="0" applyFont="1" applyBorder="1" applyAlignment="1">
      <alignment horizontal="left" vertical="center"/>
    </xf>
    <xf numFmtId="0" fontId="41" fillId="0" borderId="35" xfId="0" applyFont="1" applyBorder="1" applyAlignment="1">
      <alignment horizontal="center" wrapText="1"/>
    </xf>
    <xf numFmtId="0" fontId="41" fillId="0" borderId="101" xfId="0" applyFont="1" applyBorder="1" applyAlignment="1">
      <alignment horizontal="left" vertical="top"/>
    </xf>
    <xf numFmtId="0" fontId="29" fillId="0" borderId="33" xfId="0" applyFont="1" applyBorder="1" applyAlignment="1">
      <alignment horizontal="left" vertical="top" wrapText="1"/>
    </xf>
    <xf numFmtId="0" fontId="29" fillId="0" borderId="79" xfId="0" applyFont="1" applyBorder="1" applyAlignment="1">
      <alignment horizontal="center" vertical="center"/>
    </xf>
    <xf numFmtId="0" fontId="29" fillId="11" borderId="9" xfId="0" applyFont="1" applyFill="1" applyBorder="1" applyAlignment="1">
      <alignment horizontal="left" vertical="center"/>
    </xf>
    <xf numFmtId="0" fontId="29" fillId="0" borderId="26" xfId="0" applyFont="1" applyBorder="1" applyAlignment="1">
      <alignment horizontal="center" wrapText="1"/>
    </xf>
    <xf numFmtId="0" fontId="29" fillId="0" borderId="99" xfId="0" applyFont="1" applyBorder="1"/>
    <xf numFmtId="0" fontId="29" fillId="0" borderId="4" xfId="0" applyFont="1" applyBorder="1" applyAlignment="1">
      <alignment horizontal="left" vertical="center"/>
    </xf>
    <xf numFmtId="0" fontId="29" fillId="0" borderId="16" xfId="0" applyFont="1" applyBorder="1" applyAlignment="1">
      <alignment horizontal="center" vertical="center"/>
    </xf>
    <xf numFmtId="0" fontId="29" fillId="0" borderId="14" xfId="0" applyFont="1" applyBorder="1" applyAlignment="1">
      <alignment vertical="center"/>
    </xf>
    <xf numFmtId="0" fontId="29" fillId="0" borderId="76" xfId="0" applyFont="1" applyBorder="1" applyAlignment="1">
      <alignment vertical="center"/>
    </xf>
    <xf numFmtId="49" fontId="29" fillId="0" borderId="39" xfId="0" applyNumberFormat="1" applyFont="1" applyBorder="1" applyAlignment="1">
      <alignment horizontal="left" vertical="top"/>
    </xf>
    <xf numFmtId="1" fontId="29" fillId="0" borderId="93" xfId="0" applyNumberFormat="1" applyFont="1" applyBorder="1" applyAlignment="1">
      <alignment horizontal="center" vertical="center"/>
    </xf>
    <xf numFmtId="0" fontId="29" fillId="0" borderId="112" xfId="0" applyFont="1" applyBorder="1" applyAlignment="1">
      <alignment horizontal="center"/>
    </xf>
    <xf numFmtId="0" fontId="41" fillId="0" borderId="0" xfId="1" applyFont="1"/>
    <xf numFmtId="0" fontId="41" fillId="0" borderId="31" xfId="0" applyFont="1" applyBorder="1"/>
    <xf numFmtId="0" fontId="41" fillId="0" borderId="48" xfId="0" applyFont="1" applyBorder="1" applyAlignment="1">
      <alignment vertical="center"/>
    </xf>
    <xf numFmtId="0" fontId="29" fillId="11" borderId="14" xfId="0" applyFont="1" applyFill="1" applyBorder="1" applyAlignment="1">
      <alignment vertical="center"/>
    </xf>
    <xf numFmtId="49" fontId="41" fillId="0" borderId="16" xfId="0" applyNumberFormat="1" applyFont="1" applyBorder="1" applyAlignment="1">
      <alignment horizontal="left" vertical="top" wrapText="1"/>
    </xf>
    <xf numFmtId="0" fontId="29" fillId="0" borderId="45" xfId="0" applyFont="1" applyBorder="1" applyAlignment="1">
      <alignment horizontal="center" vertical="center"/>
    </xf>
    <xf numFmtId="0" fontId="29" fillId="0" borderId="47" xfId="0" applyFont="1" applyBorder="1" applyAlignment="1">
      <alignment horizontal="center" vertical="center"/>
    </xf>
    <xf numFmtId="0" fontId="29" fillId="11" borderId="45" xfId="0" applyFont="1" applyFill="1" applyBorder="1" applyAlignment="1">
      <alignment horizontal="center" vertical="center"/>
    </xf>
    <xf numFmtId="0" fontId="29" fillId="0" borderId="95" xfId="0" applyFont="1" applyBorder="1" applyAlignment="1">
      <alignment horizontal="center"/>
    </xf>
    <xf numFmtId="0" fontId="41" fillId="0" borderId="90" xfId="0" applyFont="1" applyBorder="1" applyAlignment="1">
      <alignment horizontal="left" vertical="top"/>
    </xf>
    <xf numFmtId="0" fontId="29" fillId="0" borderId="31" xfId="0" applyFont="1" applyBorder="1" applyAlignment="1">
      <alignment horizontal="left" vertical="top"/>
    </xf>
    <xf numFmtId="0" fontId="29" fillId="0" borderId="107" xfId="0" applyFont="1" applyBorder="1" applyAlignment="1">
      <alignment horizontal="center"/>
    </xf>
    <xf numFmtId="0" fontId="41" fillId="0" borderId="53" xfId="0" applyFont="1" applyBorder="1" applyAlignment="1">
      <alignment horizontal="center" vertical="center" wrapText="1"/>
    </xf>
    <xf numFmtId="0" fontId="41" fillId="0" borderId="54" xfId="0" applyFont="1" applyBorder="1" applyAlignment="1">
      <alignment horizontal="center" wrapText="1"/>
    </xf>
    <xf numFmtId="0" fontId="29" fillId="18" borderId="16" xfId="0" applyFont="1" applyFill="1" applyBorder="1" applyAlignment="1">
      <alignment horizontal="left" vertical="center"/>
    </xf>
    <xf numFmtId="0" fontId="29" fillId="18" borderId="9" xfId="0" applyFont="1" applyFill="1" applyBorder="1" applyAlignment="1">
      <alignment horizontal="left" vertical="center"/>
    </xf>
    <xf numFmtId="0" fontId="29" fillId="18" borderId="40" xfId="0" applyFont="1" applyFill="1" applyBorder="1" applyAlignment="1">
      <alignment horizontal="left" vertical="center"/>
    </xf>
    <xf numFmtId="0" fontId="29" fillId="8" borderId="76" xfId="0" applyFont="1" applyFill="1" applyBorder="1" applyAlignment="1">
      <alignment horizontal="center" vertical="top"/>
    </xf>
    <xf numFmtId="0" fontId="29" fillId="11" borderId="9" xfId="0" applyFont="1" applyFill="1" applyBorder="1" applyAlignment="1">
      <alignment horizontal="center" vertical="top"/>
    </xf>
    <xf numFmtId="0" fontId="29" fillId="11" borderId="40" xfId="0" applyFont="1" applyFill="1" applyBorder="1" applyAlignment="1">
      <alignment horizontal="center" vertical="top"/>
    </xf>
    <xf numFmtId="0" fontId="29" fillId="0" borderId="3" xfId="0" applyFont="1" applyBorder="1" applyAlignment="1">
      <alignment horizontal="right" vertical="top" wrapText="1"/>
    </xf>
    <xf numFmtId="0" fontId="27" fillId="0" borderId="17" xfId="0" applyFont="1" applyBorder="1" applyAlignment="1">
      <alignment horizontal="right" vertical="top" wrapText="1"/>
    </xf>
    <xf numFmtId="0" fontId="27" fillId="0" borderId="31" xfId="0" applyFont="1" applyBorder="1" applyAlignment="1">
      <alignment horizontal="center"/>
    </xf>
    <xf numFmtId="0" fontId="19" fillId="0" borderId="45" xfId="0" applyFont="1" applyBorder="1" applyAlignment="1">
      <alignment horizontal="left"/>
    </xf>
    <xf numFmtId="0" fontId="36" fillId="0" borderId="40" xfId="0" applyFont="1" applyBorder="1" applyAlignment="1">
      <alignment horizontal="center"/>
    </xf>
    <xf numFmtId="0" fontId="27" fillId="0" borderId="54" xfId="0" applyFont="1" applyBorder="1" applyAlignment="1">
      <alignment horizontal="center"/>
    </xf>
    <xf numFmtId="0" fontId="29" fillId="0" borderId="53" xfId="0" applyFont="1" applyBorder="1" applyAlignment="1">
      <alignment horizontal="center"/>
    </xf>
    <xf numFmtId="0" fontId="29" fillId="0" borderId="26" xfId="0" applyFont="1" applyBorder="1" applyAlignment="1">
      <alignment horizontal="center"/>
    </xf>
    <xf numFmtId="0" fontId="29" fillId="0" borderId="14" xfId="0" applyFont="1" applyBorder="1" applyAlignment="1">
      <alignment horizontal="center"/>
    </xf>
    <xf numFmtId="0" fontId="29" fillId="0" borderId="16" xfId="0" applyFont="1" applyBorder="1" applyAlignment="1">
      <alignment horizontal="center"/>
    </xf>
    <xf numFmtId="0" fontId="29" fillId="0" borderId="89" xfId="0" applyFont="1" applyBorder="1" applyAlignment="1">
      <alignment horizontal="center" vertical="center"/>
    </xf>
    <xf numFmtId="0" fontId="29" fillId="0" borderId="75" xfId="0" applyFont="1" applyBorder="1" applyAlignment="1">
      <alignment horizontal="center" vertical="center"/>
    </xf>
    <xf numFmtId="0" fontId="29" fillId="0" borderId="76" xfId="0" applyFont="1" applyBorder="1" applyAlignment="1">
      <alignment horizontal="center" vertical="center"/>
    </xf>
    <xf numFmtId="0" fontId="29" fillId="0" borderId="0" xfId="0" applyFont="1" applyAlignment="1">
      <alignment horizontal="left" vertical="top" wrapText="1"/>
    </xf>
    <xf numFmtId="0" fontId="27" fillId="0" borderId="0" xfId="0" applyFont="1" applyAlignment="1">
      <alignment horizontal="left" vertical="center"/>
    </xf>
    <xf numFmtId="0" fontId="41" fillId="0" borderId="80" xfId="0" applyFont="1" applyBorder="1" applyAlignment="1">
      <alignment horizontal="center" vertical="center"/>
    </xf>
    <xf numFmtId="0" fontId="29" fillId="11" borderId="14" xfId="0" applyFont="1" applyFill="1" applyBorder="1" applyAlignment="1">
      <alignment horizontal="center"/>
    </xf>
    <xf numFmtId="0" fontId="36" fillId="0" borderId="119" xfId="0" applyFont="1" applyBorder="1"/>
    <xf numFmtId="0" fontId="18" fillId="0" borderId="4" xfId="0" applyFont="1" applyBorder="1" applyAlignment="1">
      <alignment horizontal="right" vertical="top" wrapText="1"/>
    </xf>
    <xf numFmtId="0" fontId="34" fillId="0" borderId="39" xfId="0" applyFont="1" applyBorder="1" applyAlignment="1">
      <alignment horizontal="left" vertical="top" wrapText="1"/>
    </xf>
    <xf numFmtId="15" fontId="34" fillId="0" borderId="40" xfId="0" applyNumberFormat="1" applyFont="1" applyBorder="1" applyAlignment="1">
      <alignment horizontal="left" vertical="top"/>
    </xf>
    <xf numFmtId="1" fontId="34" fillId="0" borderId="40" xfId="0" applyNumberFormat="1" applyFont="1" applyBorder="1" applyAlignment="1">
      <alignment horizontal="center" vertical="center"/>
    </xf>
    <xf numFmtId="0" fontId="34" fillId="0" borderId="9" xfId="0" applyFont="1" applyBorder="1"/>
    <xf numFmtId="0" fontId="34" fillId="0" borderId="9" xfId="0" applyFont="1" applyBorder="1" applyAlignment="1">
      <alignment horizontal="center"/>
    </xf>
    <xf numFmtId="0" fontId="34" fillId="0" borderId="39" xfId="0" applyFont="1" applyBorder="1" applyAlignment="1">
      <alignment horizontal="center"/>
    </xf>
    <xf numFmtId="0" fontId="34" fillId="11" borderId="39" xfId="0" applyFont="1" applyFill="1" applyBorder="1" applyAlignment="1">
      <alignment horizontal="center"/>
    </xf>
    <xf numFmtId="0" fontId="34" fillId="11" borderId="9" xfId="0" applyFont="1" applyFill="1" applyBorder="1" applyAlignment="1">
      <alignment horizontal="center"/>
    </xf>
    <xf numFmtId="0" fontId="34" fillId="0" borderId="39" xfId="0" applyFont="1" applyBorder="1"/>
    <xf numFmtId="0" fontId="34" fillId="0" borderId="14" xfId="0" applyFont="1" applyBorder="1"/>
    <xf numFmtId="0" fontId="34" fillId="0" borderId="76" xfId="0" applyFont="1" applyBorder="1"/>
    <xf numFmtId="0" fontId="34" fillId="0" borderId="0" xfId="0" applyFont="1"/>
    <xf numFmtId="1" fontId="29" fillId="0" borderId="14" xfId="0" applyNumberFormat="1" applyFont="1" applyBorder="1" applyAlignment="1">
      <alignment horizontal="center" vertical="center"/>
    </xf>
    <xf numFmtId="0" fontId="34" fillId="0" borderId="16" xfId="0" applyFont="1" applyBorder="1" applyAlignment="1">
      <alignment horizontal="left" vertical="top" wrapText="1"/>
    </xf>
    <xf numFmtId="0" fontId="34" fillId="0" borderId="76" xfId="0" applyFont="1" applyBorder="1" applyAlignment="1">
      <alignment horizontal="left" vertical="top"/>
    </xf>
    <xf numFmtId="0" fontId="34" fillId="0" borderId="16" xfId="0" applyFont="1" applyBorder="1" applyAlignment="1">
      <alignment horizontal="left" vertical="top"/>
    </xf>
    <xf numFmtId="1" fontId="34" fillId="0" borderId="14" xfId="0" applyNumberFormat="1" applyFont="1" applyBorder="1" applyAlignment="1">
      <alignment horizontal="center" vertical="center"/>
    </xf>
    <xf numFmtId="0" fontId="34" fillId="0" borderId="39" xfId="0" applyFont="1" applyBorder="1" applyAlignment="1">
      <alignment horizontal="center" vertical="center"/>
    </xf>
    <xf numFmtId="0" fontId="34" fillId="0" borderId="40" xfId="0" applyFont="1" applyBorder="1" applyAlignment="1">
      <alignment horizontal="center" vertical="center"/>
    </xf>
    <xf numFmtId="0" fontId="34" fillId="0" borderId="9" xfId="0" applyFont="1" applyBorder="1" applyAlignment="1">
      <alignment horizontal="center" vertical="center"/>
    </xf>
    <xf numFmtId="0" fontId="34" fillId="11" borderId="39" xfId="0" applyFont="1" applyFill="1" applyBorder="1" applyAlignment="1">
      <alignment horizontal="center" vertical="center"/>
    </xf>
    <xf numFmtId="0" fontId="34" fillId="11" borderId="9" xfId="0" applyFont="1" applyFill="1" applyBorder="1" applyAlignment="1">
      <alignment horizontal="center" vertical="center"/>
    </xf>
    <xf numFmtId="0" fontId="34" fillId="11" borderId="14" xfId="0" applyFont="1" applyFill="1" applyBorder="1" applyAlignment="1">
      <alignment horizontal="center" vertical="center"/>
    </xf>
    <xf numFmtId="0" fontId="34" fillId="0" borderId="14" xfId="0" applyFont="1" applyBorder="1" applyAlignment="1">
      <alignment horizontal="center" vertical="center"/>
    </xf>
    <xf numFmtId="0" fontId="34" fillId="0" borderId="76" xfId="0" applyFont="1" applyBorder="1" applyAlignment="1">
      <alignment vertical="center"/>
    </xf>
    <xf numFmtId="0" fontId="18" fillId="0" borderId="16" xfId="0" applyFont="1" applyBorder="1" applyAlignment="1">
      <alignment horizontal="right" vertical="top" wrapText="1"/>
    </xf>
    <xf numFmtId="15" fontId="34" fillId="0" borderId="14" xfId="0" applyNumberFormat="1" applyFont="1" applyBorder="1" applyAlignment="1">
      <alignment horizontal="left" vertical="top"/>
    </xf>
    <xf numFmtId="0" fontId="34" fillId="0" borderId="105" xfId="0" applyFont="1" applyBorder="1" applyAlignment="1">
      <alignment horizontal="left" vertical="top"/>
    </xf>
    <xf numFmtId="0" fontId="34" fillId="0" borderId="4" xfId="0" applyFont="1" applyBorder="1" applyAlignment="1">
      <alignment horizontal="left" vertical="top"/>
    </xf>
    <xf numFmtId="1" fontId="34" fillId="0" borderId="42" xfId="0" applyNumberFormat="1" applyFont="1" applyBorder="1" applyAlignment="1">
      <alignment horizontal="center" vertical="center"/>
    </xf>
    <xf numFmtId="0" fontId="34" fillId="11" borderId="9" xfId="0" applyFont="1" applyFill="1" applyBorder="1"/>
    <xf numFmtId="0" fontId="34" fillId="11" borderId="14" xfId="0" applyFont="1" applyFill="1" applyBorder="1"/>
    <xf numFmtId="0" fontId="39" fillId="0" borderId="0" xfId="1" applyFont="1"/>
    <xf numFmtId="0" fontId="41" fillId="18" borderId="97" xfId="1" applyFont="1" applyFill="1" applyBorder="1" applyAlignment="1">
      <alignment horizontal="center" wrapText="1"/>
    </xf>
    <xf numFmtId="0" fontId="34" fillId="11" borderId="14" xfId="0" applyFont="1" applyFill="1" applyBorder="1" applyAlignment="1">
      <alignment horizontal="center"/>
    </xf>
    <xf numFmtId="0" fontId="34" fillId="0" borderId="40" xfId="0" applyFont="1" applyBorder="1"/>
    <xf numFmtId="0" fontId="34" fillId="11" borderId="39" xfId="0" applyFont="1" applyFill="1" applyBorder="1"/>
    <xf numFmtId="0" fontId="41" fillId="0" borderId="52" xfId="0" applyFont="1" applyBorder="1" applyAlignment="1">
      <alignment horizontal="left" vertical="top" wrapText="1"/>
    </xf>
    <xf numFmtId="0" fontId="29" fillId="0" borderId="100" xfId="0" applyFont="1" applyBorder="1" applyAlignment="1">
      <alignment vertical="center"/>
    </xf>
    <xf numFmtId="0" fontId="29" fillId="0" borderId="0" xfId="1" applyFont="1" applyAlignment="1">
      <alignment vertical="center" textRotation="90" wrapText="1"/>
    </xf>
    <xf numFmtId="0" fontId="41" fillId="0" borderId="91" xfId="0" applyFont="1" applyBorder="1" applyAlignment="1">
      <alignment horizontal="left" vertical="top" wrapText="1"/>
    </xf>
    <xf numFmtId="0" fontId="41" fillId="0" borderId="91" xfId="0" applyFont="1" applyBorder="1" applyAlignment="1">
      <alignment vertical="center" wrapText="1"/>
    </xf>
    <xf numFmtId="0" fontId="18" fillId="0" borderId="4" xfId="0" applyFont="1" applyBorder="1" applyAlignment="1">
      <alignment horizontal="right" vertical="center" wrapText="1"/>
    </xf>
    <xf numFmtId="0" fontId="34" fillId="0" borderId="39" xfId="0" applyFont="1" applyBorder="1" applyAlignment="1">
      <alignment horizontal="left" vertical="center" wrapText="1"/>
    </xf>
    <xf numFmtId="15" fontId="34" fillId="0" borderId="40" xfId="0" applyNumberFormat="1" applyFont="1" applyBorder="1" applyAlignment="1">
      <alignment horizontal="left" vertical="center"/>
    </xf>
    <xf numFmtId="0" fontId="34" fillId="0" borderId="109" xfId="0" applyFont="1" applyBorder="1" applyAlignment="1">
      <alignment horizontal="left" vertical="center"/>
    </xf>
    <xf numFmtId="0" fontId="34" fillId="0" borderId="110" xfId="0" applyFont="1" applyBorder="1" applyAlignment="1">
      <alignment horizontal="left" vertical="center"/>
    </xf>
    <xf numFmtId="1" fontId="34" fillId="0" borderId="111" xfId="0" applyNumberFormat="1" applyFont="1" applyBorder="1" applyAlignment="1">
      <alignment horizontal="left" vertical="center"/>
    </xf>
    <xf numFmtId="0" fontId="34" fillId="0" borderId="16" xfId="0" applyFont="1" applyBorder="1" applyAlignment="1">
      <alignment vertical="center"/>
    </xf>
    <xf numFmtId="0" fontId="34" fillId="0" borderId="9" xfId="0" applyFont="1" applyBorder="1" applyAlignment="1">
      <alignment vertical="center"/>
    </xf>
    <xf numFmtId="0" fontId="34" fillId="11" borderId="40" xfId="0" applyFont="1" applyFill="1" applyBorder="1" applyAlignment="1">
      <alignment horizontal="center" vertical="center"/>
    </xf>
    <xf numFmtId="0" fontId="34" fillId="0" borderId="39" xfId="0" applyFont="1" applyBorder="1" applyAlignment="1">
      <alignment vertical="center"/>
    </xf>
    <xf numFmtId="0" fontId="34" fillId="0" borderId="14" xfId="0" applyFont="1" applyBorder="1" applyAlignment="1">
      <alignment vertical="center"/>
    </xf>
    <xf numFmtId="0" fontId="34" fillId="0" borderId="0" xfId="0" applyFont="1" applyAlignment="1">
      <alignment vertical="center"/>
    </xf>
    <xf numFmtId="0" fontId="34" fillId="0" borderId="42" xfId="0" applyFont="1" applyBorder="1" applyAlignment="1">
      <alignment vertical="center"/>
    </xf>
    <xf numFmtId="0" fontId="29" fillId="0" borderId="91" xfId="0" applyFont="1" applyBorder="1" applyAlignment="1">
      <alignment horizontal="center" vertical="center"/>
    </xf>
    <xf numFmtId="0" fontId="29" fillId="0" borderId="80" xfId="0" applyFont="1" applyBorder="1" applyAlignment="1">
      <alignment horizontal="center" vertical="center"/>
    </xf>
    <xf numFmtId="0" fontId="41" fillId="0" borderId="79" xfId="0" applyFont="1" applyBorder="1" applyAlignment="1">
      <alignment horizontal="center" vertical="center" wrapText="1"/>
    </xf>
    <xf numFmtId="0" fontId="29" fillId="0" borderId="33" xfId="0" applyFont="1" applyBorder="1" applyAlignment="1">
      <alignment horizontal="center" vertical="center"/>
    </xf>
    <xf numFmtId="0" fontId="29" fillId="0" borderId="34" xfId="0" applyFont="1" applyBorder="1" applyAlignment="1">
      <alignment horizontal="center" vertical="center"/>
    </xf>
    <xf numFmtId="0" fontId="41" fillId="0" borderId="0" xfId="0" applyFont="1" applyAlignment="1">
      <alignment horizontal="center" vertical="center" textRotation="90"/>
    </xf>
    <xf numFmtId="0" fontId="29" fillId="11" borderId="72" xfId="0" applyFont="1" applyFill="1" applyBorder="1" applyAlignment="1">
      <alignment horizontal="center" vertical="center"/>
    </xf>
    <xf numFmtId="0" fontId="20" fillId="0" borderId="105" xfId="0" applyFont="1" applyBorder="1" applyAlignment="1">
      <alignment horizontal="left" vertical="top" wrapText="1"/>
    </xf>
    <xf numFmtId="0" fontId="28" fillId="0" borderId="76" xfId="0" applyFont="1" applyBorder="1" applyAlignment="1">
      <alignment horizontal="left" vertical="top"/>
    </xf>
    <xf numFmtId="0" fontId="28" fillId="0" borderId="76" xfId="0" applyFont="1" applyBorder="1"/>
    <xf numFmtId="0" fontId="28" fillId="0" borderId="16" xfId="0" applyFont="1" applyBorder="1" applyAlignment="1">
      <alignment horizontal="left" vertical="top"/>
    </xf>
    <xf numFmtId="1" fontId="28" fillId="0" borderId="76" xfId="0" applyNumberFormat="1" applyFont="1" applyBorder="1" applyAlignment="1">
      <alignment horizontal="center" vertical="center"/>
    </xf>
    <xf numFmtId="0" fontId="28" fillId="0" borderId="9" xfId="0" quotePrefix="1" applyFont="1" applyBorder="1" applyAlignment="1">
      <alignment horizontal="center" vertical="top"/>
    </xf>
    <xf numFmtId="0" fontId="28" fillId="11" borderId="39" xfId="0" applyFont="1" applyFill="1" applyBorder="1" applyAlignment="1">
      <alignment horizontal="center" vertical="top"/>
    </xf>
    <xf numFmtId="0" fontId="28" fillId="0" borderId="76" xfId="0" applyFont="1" applyBorder="1" applyAlignment="1">
      <alignment horizontal="center"/>
    </xf>
    <xf numFmtId="0" fontId="28" fillId="0" borderId="0" xfId="0" applyFont="1"/>
    <xf numFmtId="0" fontId="20" fillId="0" borderId="4" xfId="0" applyFont="1" applyBorder="1" applyAlignment="1">
      <alignment vertical="top" wrapText="1"/>
    </xf>
    <xf numFmtId="0" fontId="28" fillId="0" borderId="76" xfId="0" applyFont="1" applyBorder="1" applyAlignment="1">
      <alignment horizontal="left" vertical="top" wrapText="1"/>
    </xf>
    <xf numFmtId="0" fontId="28" fillId="18" borderId="39" xfId="0" applyFont="1" applyFill="1" applyBorder="1" applyAlignment="1">
      <alignment horizontal="left" vertical="top"/>
    </xf>
    <xf numFmtId="0" fontId="28" fillId="18" borderId="16" xfId="0" applyFont="1" applyFill="1" applyBorder="1" applyAlignment="1">
      <alignment horizontal="left" vertical="top"/>
    </xf>
    <xf numFmtId="0" fontId="28" fillId="18" borderId="40" xfId="0" applyFont="1" applyFill="1" applyBorder="1" applyAlignment="1">
      <alignment horizontal="left" vertical="top"/>
    </xf>
    <xf numFmtId="0" fontId="28" fillId="11" borderId="14" xfId="0" applyFont="1" applyFill="1" applyBorder="1" applyAlignment="1">
      <alignment horizontal="center"/>
    </xf>
    <xf numFmtId="0" fontId="29" fillId="11" borderId="66" xfId="0" applyFont="1" applyFill="1" applyBorder="1"/>
    <xf numFmtId="0" fontId="29" fillId="0" borderId="72" xfId="0" applyFont="1" applyBorder="1" applyAlignment="1">
      <alignment vertical="center"/>
    </xf>
    <xf numFmtId="0" fontId="59" fillId="0" borderId="0" xfId="0" applyFont="1" applyAlignment="1">
      <alignment vertical="center" textRotation="90"/>
    </xf>
    <xf numFmtId="0" fontId="20" fillId="0" borderId="76" xfId="0" applyFont="1" applyBorder="1" applyAlignment="1">
      <alignment horizontal="left" vertical="top" wrapText="1"/>
    </xf>
    <xf numFmtId="0" fontId="28" fillId="0" borderId="41" xfId="0" applyFont="1" applyBorder="1" applyAlignment="1">
      <alignment horizontal="left" vertical="top"/>
    </xf>
    <xf numFmtId="1" fontId="28" fillId="0" borderId="40" xfId="0" applyNumberFormat="1" applyFont="1" applyBorder="1" applyAlignment="1">
      <alignment horizontal="center" vertical="center"/>
    </xf>
    <xf numFmtId="0" fontId="28" fillId="0" borderId="9" xfId="0" quotePrefix="1" applyFont="1" applyBorder="1" applyAlignment="1">
      <alignment horizontal="center" vertical="center"/>
    </xf>
    <xf numFmtId="0" fontId="28" fillId="11" borderId="9" xfId="0" quotePrefix="1" applyFont="1" applyFill="1" applyBorder="1" applyAlignment="1">
      <alignment horizontal="center" vertical="center"/>
    </xf>
    <xf numFmtId="0" fontId="28" fillId="11" borderId="14" xfId="0" quotePrefix="1" applyFont="1" applyFill="1" applyBorder="1" applyAlignment="1">
      <alignment horizontal="center" vertical="center"/>
    </xf>
    <xf numFmtId="0" fontId="28" fillId="0" borderId="14" xfId="0" applyFont="1" applyBorder="1"/>
    <xf numFmtId="0" fontId="29" fillId="0" borderId="121" xfId="0" applyFont="1" applyBorder="1" applyAlignment="1">
      <alignment horizontal="center"/>
    </xf>
    <xf numFmtId="0" fontId="29" fillId="11" borderId="121" xfId="0" applyFont="1" applyFill="1" applyBorder="1"/>
    <xf numFmtId="0" fontId="29" fillId="11" borderId="33" xfId="0" applyFont="1" applyFill="1" applyBorder="1" applyAlignment="1">
      <alignment horizontal="center" vertical="center"/>
    </xf>
    <xf numFmtId="0" fontId="29" fillId="11" borderId="34" xfId="0" applyFont="1" applyFill="1" applyBorder="1" applyAlignment="1">
      <alignment horizontal="center" vertical="center"/>
    </xf>
    <xf numFmtId="0" fontId="29" fillId="11" borderId="49" xfId="0" applyFont="1" applyFill="1" applyBorder="1" applyAlignment="1">
      <alignment horizontal="center" vertical="center"/>
    </xf>
    <xf numFmtId="0" fontId="29" fillId="11" borderId="35" xfId="0" applyFont="1" applyFill="1" applyBorder="1" applyAlignment="1">
      <alignment vertical="center"/>
    </xf>
    <xf numFmtId="0" fontId="28" fillId="0" borderId="14" xfId="0" applyFont="1" applyBorder="1" applyAlignment="1">
      <alignment horizontal="left" vertical="top"/>
    </xf>
    <xf numFmtId="0" fontId="28" fillId="11" borderId="14" xfId="0" quotePrefix="1" applyFont="1" applyFill="1" applyBorder="1" applyAlignment="1">
      <alignment horizontal="center" vertical="top"/>
    </xf>
    <xf numFmtId="0" fontId="28" fillId="0" borderId="39" xfId="0" applyFont="1" applyBorder="1" applyAlignment="1">
      <alignment horizontal="left" vertical="top" wrapText="1"/>
    </xf>
    <xf numFmtId="0" fontId="28" fillId="18" borderId="9" xfId="0" applyFont="1" applyFill="1" applyBorder="1" applyAlignment="1">
      <alignment horizontal="left" vertical="top"/>
    </xf>
    <xf numFmtId="0" fontId="28" fillId="18" borderId="14" xfId="0" applyFont="1" applyFill="1" applyBorder="1" applyAlignment="1">
      <alignment horizontal="left" vertical="top"/>
    </xf>
    <xf numFmtId="0" fontId="59" fillId="0" borderId="0" xfId="0" applyFont="1" applyAlignment="1">
      <alignment horizontal="left" vertical="center" textRotation="90"/>
    </xf>
    <xf numFmtId="0" fontId="28" fillId="0" borderId="41" xfId="0" applyFont="1" applyBorder="1" applyAlignment="1">
      <alignment horizontal="left" vertical="center"/>
    </xf>
    <xf numFmtId="0" fontId="28" fillId="0" borderId="40" xfId="0" applyFont="1" applyBorder="1" applyAlignment="1">
      <alignment horizontal="left" vertical="center"/>
    </xf>
    <xf numFmtId="0" fontId="28" fillId="0" borderId="76" xfId="0" applyFont="1" applyBorder="1" applyAlignment="1">
      <alignment horizontal="left" vertical="center"/>
    </xf>
    <xf numFmtId="0" fontId="28" fillId="0" borderId="16" xfId="0" applyFont="1" applyBorder="1" applyAlignment="1">
      <alignment horizontal="left" vertical="center"/>
    </xf>
    <xf numFmtId="0" fontId="28" fillId="0" borderId="9" xfId="0" applyFont="1" applyBorder="1" applyAlignment="1">
      <alignment horizontal="left" vertical="center"/>
    </xf>
    <xf numFmtId="1" fontId="28" fillId="0" borderId="40" xfId="0" applyNumberFormat="1" applyFont="1" applyBorder="1" applyAlignment="1">
      <alignment horizontal="left" vertical="center"/>
    </xf>
    <xf numFmtId="0" fontId="28" fillId="0" borderId="9" xfId="0" quotePrefix="1" applyFont="1" applyBorder="1" applyAlignment="1">
      <alignment horizontal="left" vertical="center"/>
    </xf>
    <xf numFmtId="0" fontId="28" fillId="11" borderId="16" xfId="0" applyFont="1" applyFill="1" applyBorder="1" applyAlignment="1">
      <alignment horizontal="left" vertical="center"/>
    </xf>
    <xf numFmtId="0" fontId="28" fillId="11" borderId="9" xfId="0" quotePrefix="1" applyFont="1" applyFill="1" applyBorder="1" applyAlignment="1">
      <alignment horizontal="left" vertical="center"/>
    </xf>
    <xf numFmtId="0" fontId="28" fillId="11" borderId="14" xfId="0" quotePrefix="1" applyFont="1" applyFill="1" applyBorder="1" applyAlignment="1">
      <alignment horizontal="left" vertical="center"/>
    </xf>
    <xf numFmtId="0" fontId="28" fillId="11" borderId="14" xfId="0" applyFont="1" applyFill="1" applyBorder="1" applyAlignment="1">
      <alignment horizontal="left" vertical="center"/>
    </xf>
    <xf numFmtId="0" fontId="28" fillId="11" borderId="39" xfId="0" applyFont="1" applyFill="1" applyBorder="1" applyAlignment="1">
      <alignment horizontal="left" vertical="center"/>
    </xf>
    <xf numFmtId="0" fontId="28" fillId="11" borderId="9" xfId="0" applyFont="1" applyFill="1" applyBorder="1" applyAlignment="1">
      <alignment horizontal="left" vertical="center"/>
    </xf>
    <xf numFmtId="0" fontId="28" fillId="0" borderId="14" xfId="0" applyFont="1" applyBorder="1" applyAlignment="1">
      <alignment horizontal="left" vertical="center"/>
    </xf>
    <xf numFmtId="0" fontId="28" fillId="0" borderId="0" xfId="0" applyFont="1" applyAlignment="1">
      <alignment horizontal="left" vertical="center"/>
    </xf>
    <xf numFmtId="0" fontId="29" fillId="0" borderId="78" xfId="0" applyFont="1" applyBorder="1" applyAlignment="1">
      <alignment horizontal="left" vertical="center"/>
    </xf>
    <xf numFmtId="0" fontId="29" fillId="0" borderId="47" xfId="0" applyFont="1" applyBorder="1" applyAlignment="1">
      <alignment vertical="center"/>
    </xf>
    <xf numFmtId="0" fontId="29" fillId="0" borderId="16" xfId="0" applyFont="1" applyBorder="1" applyAlignment="1">
      <alignment horizontal="left" vertical="center"/>
    </xf>
    <xf numFmtId="0" fontId="29" fillId="0" borderId="9" xfId="0" applyFont="1" applyBorder="1" applyAlignment="1">
      <alignment vertical="center" wrapText="1"/>
    </xf>
    <xf numFmtId="0" fontId="29" fillId="0" borderId="78" xfId="0" applyFont="1" applyBorder="1" applyAlignment="1">
      <alignment vertical="center"/>
    </xf>
    <xf numFmtId="0" fontId="28" fillId="11" borderId="90" xfId="0" applyFont="1" applyFill="1" applyBorder="1" applyAlignment="1">
      <alignment horizontal="left" vertical="top"/>
    </xf>
    <xf numFmtId="0" fontId="28" fillId="11" borderId="91" xfId="0" applyFont="1" applyFill="1" applyBorder="1" applyAlignment="1">
      <alignment horizontal="left" vertical="top"/>
    </xf>
    <xf numFmtId="0" fontId="28" fillId="11" borderId="0" xfId="0" applyFont="1" applyFill="1" applyAlignment="1">
      <alignment horizontal="left" vertical="top"/>
    </xf>
    <xf numFmtId="0" fontId="27" fillId="11" borderId="63" xfId="0" applyFont="1" applyFill="1" applyBorder="1" applyAlignment="1">
      <alignment horizontal="center"/>
    </xf>
    <xf numFmtId="0" fontId="0" fillId="0" borderId="0" xfId="0"/>
    <xf numFmtId="164" fontId="21" fillId="19" borderId="7" xfId="0" applyNumberFormat="1" applyFont="1" applyFill="1" applyBorder="1" applyAlignment="1">
      <alignment horizontal="center" vertical="center" shrinkToFit="1"/>
    </xf>
    <xf numFmtId="164" fontId="3" fillId="0" borderId="9" xfId="0" applyNumberFormat="1" applyFont="1" applyBorder="1" applyAlignment="1">
      <alignment horizontal="center" vertical="center" wrapText="1"/>
    </xf>
    <xf numFmtId="164" fontId="34" fillId="0" borderId="0" xfId="0" applyNumberFormat="1" applyFont="1" applyAlignment="1">
      <alignment horizontal="left" vertical="center"/>
    </xf>
    <xf numFmtId="0" fontId="31" fillId="19" borderId="7" xfId="0" applyFont="1" applyFill="1" applyBorder="1" applyAlignment="1">
      <alignment horizontal="center" vertical="center" wrapText="1"/>
    </xf>
    <xf numFmtId="1" fontId="32" fillId="19" borderId="7" xfId="0" applyNumberFormat="1" applyFont="1" applyFill="1" applyBorder="1" applyAlignment="1">
      <alignment horizontal="center" vertical="center" shrinkToFit="1"/>
    </xf>
    <xf numFmtId="164" fontId="14" fillId="19" borderId="7" xfId="0" applyNumberFormat="1" applyFont="1" applyFill="1" applyBorder="1" applyAlignment="1">
      <alignment horizontal="center" vertical="center" shrinkToFit="1"/>
    </xf>
    <xf numFmtId="0" fontId="29" fillId="19" borderId="7" xfId="0" applyFont="1" applyFill="1" applyBorder="1" applyAlignment="1">
      <alignment horizontal="left" vertical="top" wrapText="1"/>
    </xf>
    <xf numFmtId="0" fontId="30" fillId="19" borderId="7" xfId="0" applyFont="1" applyFill="1" applyBorder="1" applyAlignment="1">
      <alignment horizontal="left" vertical="top" wrapText="1"/>
    </xf>
    <xf numFmtId="164" fontId="21" fillId="0" borderId="7" xfId="0" applyNumberFormat="1" applyFont="1" applyFill="1" applyBorder="1" applyAlignment="1">
      <alignment horizontal="center" vertical="center" shrinkToFit="1"/>
    </xf>
    <xf numFmtId="0" fontId="77" fillId="0" borderId="7" xfId="0" applyFont="1" applyBorder="1" applyAlignment="1">
      <alignment horizontal="left" vertical="top"/>
    </xf>
    <xf numFmtId="0" fontId="2" fillId="0" borderId="21" xfId="0" applyFont="1" applyFill="1" applyBorder="1" applyAlignment="1">
      <alignment horizontal="center" vertical="center" wrapText="1"/>
    </xf>
    <xf numFmtId="1" fontId="1" fillId="0" borderId="9" xfId="0" applyNumberFormat="1" applyFont="1" applyFill="1" applyBorder="1" applyAlignment="1">
      <alignment horizontal="center" vertical="top" wrapText="1"/>
    </xf>
    <xf numFmtId="1" fontId="2" fillId="0" borderId="9" xfId="0" applyNumberFormat="1" applyFont="1" applyFill="1" applyBorder="1" applyAlignment="1">
      <alignment horizontal="center" vertical="center" wrapText="1"/>
    </xf>
    <xf numFmtId="0" fontId="29" fillId="0" borderId="7" xfId="0" applyFont="1" applyBorder="1" applyAlignment="1">
      <alignment horizontal="left" vertical="top" wrapText="1"/>
    </xf>
    <xf numFmtId="0" fontId="27" fillId="0" borderId="39" xfId="0" applyFont="1" applyBorder="1" applyAlignment="1">
      <alignment horizontal="center"/>
    </xf>
    <xf numFmtId="0" fontId="27" fillId="0" borderId="9" xfId="0" applyFont="1" applyBorder="1" applyAlignment="1">
      <alignment horizontal="center"/>
    </xf>
    <xf numFmtId="0" fontId="27" fillId="11" borderId="16" xfId="0" applyFont="1" applyFill="1" applyBorder="1" applyAlignment="1">
      <alignment horizontal="center"/>
    </xf>
    <xf numFmtId="0" fontId="27" fillId="0" borderId="16" xfId="0" applyFont="1" applyBorder="1" applyAlignment="1">
      <alignment horizontal="center"/>
    </xf>
    <xf numFmtId="0" fontId="27" fillId="0" borderId="14" xfId="0" applyFont="1" applyBorder="1" applyAlignment="1">
      <alignment horizontal="center"/>
    </xf>
    <xf numFmtId="0" fontId="30" fillId="0" borderId="39"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26" xfId="0" applyFont="1" applyBorder="1" applyAlignment="1">
      <alignment horizontal="center" vertical="center"/>
    </xf>
    <xf numFmtId="0" fontId="27" fillId="0" borderId="26" xfId="0" applyFont="1" applyBorder="1" applyAlignment="1">
      <alignment horizontal="center"/>
    </xf>
    <xf numFmtId="0" fontId="27" fillId="0" borderId="79" xfId="0" applyFont="1" applyBorder="1" applyAlignment="1">
      <alignment horizontal="center"/>
    </xf>
    <xf numFmtId="0" fontId="27" fillId="0" borderId="40" xfId="0" applyFont="1" applyBorder="1" applyAlignment="1">
      <alignment horizontal="center"/>
    </xf>
    <xf numFmtId="0" fontId="29" fillId="0" borderId="9" xfId="0" applyFont="1" applyBorder="1" applyAlignment="1">
      <alignment horizontal="center" vertical="center" wrapText="1"/>
    </xf>
    <xf numFmtId="0" fontId="29" fillId="0" borderId="39" xfId="0" applyFont="1" applyBorder="1" applyAlignment="1">
      <alignment horizontal="center"/>
    </xf>
    <xf numFmtId="0" fontId="29" fillId="0" borderId="9" xfId="0" applyFont="1" applyBorder="1" applyAlignment="1">
      <alignment horizontal="center"/>
    </xf>
    <xf numFmtId="0" fontId="36" fillId="0" borderId="122" xfId="0" applyFont="1" applyBorder="1" applyAlignment="1">
      <alignment horizontal="center"/>
    </xf>
    <xf numFmtId="0" fontId="41" fillId="0" borderId="122" xfId="0" applyFont="1" applyBorder="1" applyAlignment="1">
      <alignment horizontal="center"/>
    </xf>
    <xf numFmtId="1" fontId="30" fillId="0" borderId="0" xfId="0" applyNumberFormat="1" applyFont="1" applyAlignment="1">
      <alignment horizontal="center" vertical="top"/>
    </xf>
    <xf numFmtId="164" fontId="30" fillId="0" borderId="7" xfId="0" applyNumberFormat="1" applyFont="1" applyFill="1" applyBorder="1" applyAlignment="1">
      <alignment horizontal="center" vertical="center" shrinkToFit="1"/>
    </xf>
    <xf numFmtId="164" fontId="30" fillId="5" borderId="1" xfId="0" applyNumberFormat="1" applyFont="1" applyFill="1" applyBorder="1" applyAlignment="1">
      <alignment horizontal="center" vertical="center" shrinkToFit="1"/>
    </xf>
    <xf numFmtId="164" fontId="28" fillId="0" borderId="7" xfId="0" applyNumberFormat="1" applyFont="1" applyFill="1" applyBorder="1" applyAlignment="1">
      <alignment horizontal="right" vertical="center" shrinkToFit="1"/>
    </xf>
    <xf numFmtId="164" fontId="30" fillId="0" borderId="1" xfId="0" applyNumberFormat="1" applyFont="1" applyFill="1" applyBorder="1" applyAlignment="1">
      <alignment horizontal="right" vertical="center" shrinkToFit="1"/>
    </xf>
    <xf numFmtId="1" fontId="34" fillId="0" borderId="9" xfId="0" applyNumberFormat="1" applyFont="1" applyFill="1" applyBorder="1" applyAlignment="1">
      <alignment horizontal="center" vertical="center" shrinkToFit="1"/>
    </xf>
    <xf numFmtId="164" fontId="34" fillId="0" borderId="9" xfId="0" applyNumberFormat="1" applyFont="1" applyFill="1" applyBorder="1" applyAlignment="1">
      <alignment horizontal="center" vertical="center" shrinkToFit="1"/>
    </xf>
    <xf numFmtId="0" fontId="30" fillId="0" borderId="7" xfId="0" applyFont="1" applyFill="1" applyBorder="1" applyAlignment="1">
      <alignment horizontal="center" vertical="center" wrapText="1"/>
    </xf>
    <xf numFmtId="164" fontId="30" fillId="0" borderId="7" xfId="0" applyNumberFormat="1" applyFont="1" applyFill="1" applyBorder="1" applyAlignment="1">
      <alignment horizontal="right" vertical="center" shrinkToFit="1"/>
    </xf>
    <xf numFmtId="164" fontId="28" fillId="0" borderId="1" xfId="0" applyNumberFormat="1" applyFont="1" applyFill="1" applyBorder="1" applyAlignment="1">
      <alignment horizontal="right" vertical="center" shrinkToFit="1"/>
    </xf>
    <xf numFmtId="1" fontId="34" fillId="0" borderId="19" xfId="0" applyNumberFormat="1" applyFont="1" applyFill="1" applyBorder="1" applyAlignment="1">
      <alignment horizontal="center" vertical="center" shrinkToFit="1"/>
    </xf>
    <xf numFmtId="164" fontId="34" fillId="0" borderId="19" xfId="0" applyNumberFormat="1" applyFont="1" applyFill="1" applyBorder="1" applyAlignment="1">
      <alignment horizontal="center" vertical="center" shrinkToFit="1"/>
    </xf>
    <xf numFmtId="164" fontId="34" fillId="0" borderId="21" xfId="0" applyNumberFormat="1" applyFont="1" applyFill="1" applyBorder="1" applyAlignment="1">
      <alignment horizontal="center" vertical="center" shrinkToFit="1"/>
    </xf>
    <xf numFmtId="0" fontId="29" fillId="0" borderId="7" xfId="0" applyFont="1" applyFill="1" applyBorder="1" applyAlignment="1">
      <alignment horizontal="center" vertical="center" wrapText="1"/>
    </xf>
    <xf numFmtId="164" fontId="29" fillId="0" borderId="7" xfId="0" applyNumberFormat="1" applyFont="1" applyFill="1" applyBorder="1" applyAlignment="1">
      <alignment horizontal="right" vertical="center" shrinkToFit="1"/>
    </xf>
    <xf numFmtId="0" fontId="28" fillId="0" borderId="7" xfId="0" applyFont="1" applyFill="1" applyBorder="1" applyAlignment="1">
      <alignment horizontal="left" vertical="top" wrapText="1"/>
    </xf>
    <xf numFmtId="164" fontId="34" fillId="0" borderId="26" xfId="0" applyNumberFormat="1" applyFont="1" applyFill="1" applyBorder="1" applyAlignment="1">
      <alignment horizontal="center" vertical="center" shrinkToFit="1"/>
    </xf>
    <xf numFmtId="1" fontId="30" fillId="0" borderId="7" xfId="0" applyNumberFormat="1" applyFont="1" applyFill="1" applyBorder="1" applyAlignment="1">
      <alignment horizontal="center" vertical="center" shrinkToFit="1"/>
    </xf>
    <xf numFmtId="0" fontId="30" fillId="0" borderId="9" xfId="0" applyFont="1" applyFill="1" applyBorder="1" applyAlignment="1">
      <alignment horizontal="center" vertical="center" wrapText="1"/>
    </xf>
    <xf numFmtId="1" fontId="30" fillId="0" borderId="9" xfId="0" applyNumberFormat="1" applyFont="1" applyFill="1" applyBorder="1" applyAlignment="1">
      <alignment horizontal="center" vertical="center" shrinkToFit="1"/>
    </xf>
    <xf numFmtId="164" fontId="29" fillId="0" borderId="9" xfId="0" applyNumberFormat="1" applyFont="1" applyFill="1" applyBorder="1" applyAlignment="1">
      <alignment horizontal="right" vertical="center" shrinkToFit="1"/>
    </xf>
    <xf numFmtId="0" fontId="30" fillId="0" borderId="5" xfId="0" applyFont="1" applyFill="1" applyBorder="1" applyAlignment="1">
      <alignment horizontal="center" vertical="center" wrapText="1"/>
    </xf>
    <xf numFmtId="1" fontId="30" fillId="0" borderId="5" xfId="0" applyNumberFormat="1" applyFont="1" applyFill="1" applyBorder="1" applyAlignment="1">
      <alignment horizontal="center" vertical="center" shrinkToFit="1"/>
    </xf>
    <xf numFmtId="164" fontId="29" fillId="0" borderId="5" xfId="0" applyNumberFormat="1" applyFont="1" applyFill="1" applyBorder="1" applyAlignment="1">
      <alignment horizontal="right" vertical="center" shrinkToFit="1"/>
    </xf>
    <xf numFmtId="164" fontId="34" fillId="0" borderId="5" xfId="0" applyNumberFormat="1" applyFont="1" applyFill="1" applyBorder="1" applyAlignment="1">
      <alignment horizontal="center" vertical="center" shrinkToFit="1"/>
    </xf>
    <xf numFmtId="0" fontId="28" fillId="0" borderId="0" xfId="0" applyFont="1" applyAlignment="1">
      <alignment horizontal="right" vertical="top" wrapText="1"/>
    </xf>
    <xf numFmtId="0" fontId="16" fillId="5" borderId="114" xfId="0" applyFont="1" applyFill="1" applyBorder="1" applyAlignment="1">
      <alignment horizontal="left" vertical="top"/>
    </xf>
    <xf numFmtId="0" fontId="16" fillId="7" borderId="7" xfId="0" applyFont="1" applyFill="1" applyBorder="1" applyAlignment="1">
      <alignment horizontal="left" vertical="top"/>
    </xf>
    <xf numFmtId="0" fontId="16" fillId="0" borderId="20" xfId="0" applyFont="1" applyFill="1" applyBorder="1" applyAlignment="1">
      <alignment horizontal="left" vertical="top"/>
    </xf>
    <xf numFmtId="0" fontId="66" fillId="8" borderId="9" xfId="0" applyFont="1" applyFill="1" applyBorder="1" applyAlignment="1">
      <alignment horizontal="left" vertical="center" wrapText="1"/>
    </xf>
    <xf numFmtId="0" fontId="20" fillId="0" borderId="7" xfId="0" applyFont="1" applyFill="1" applyBorder="1" applyAlignment="1">
      <alignment horizontal="left" vertical="top" wrapText="1"/>
    </xf>
    <xf numFmtId="0" fontId="16" fillId="7" borderId="16" xfId="0" applyFont="1" applyFill="1" applyBorder="1" applyAlignment="1">
      <alignment horizontal="left" vertical="top"/>
    </xf>
    <xf numFmtId="0" fontId="66" fillId="8" borderId="9" xfId="0" applyFont="1" applyFill="1" applyBorder="1" applyAlignment="1">
      <alignment horizontal="left" vertical="top" wrapText="1"/>
    </xf>
    <xf numFmtId="0" fontId="16" fillId="0" borderId="0" xfId="0" applyFont="1" applyFill="1" applyAlignment="1">
      <alignment horizontal="left" vertical="top"/>
    </xf>
    <xf numFmtId="0" fontId="15" fillId="0" borderId="0" xfId="0" applyFont="1" applyFill="1" applyAlignment="1">
      <alignment horizontal="left" vertical="top"/>
    </xf>
    <xf numFmtId="0" fontId="65" fillId="0" borderId="0" xfId="0" applyFont="1" applyFill="1" applyAlignment="1">
      <alignment horizontal="left" vertical="top"/>
    </xf>
    <xf numFmtId="0" fontId="19" fillId="0" borderId="4" xfId="0" applyFont="1" applyFill="1" applyBorder="1" applyAlignment="1">
      <alignment vertical="top"/>
    </xf>
    <xf numFmtId="0" fontId="24" fillId="0" borderId="7" xfId="0" applyFont="1" applyFill="1" applyBorder="1" applyAlignment="1">
      <alignment horizontal="center" vertical="center"/>
    </xf>
    <xf numFmtId="0" fontId="16" fillId="0" borderId="7" xfId="0" applyFont="1" applyFill="1" applyBorder="1" applyAlignment="1">
      <alignment horizontal="left" vertical="top"/>
    </xf>
    <xf numFmtId="0" fontId="16" fillId="0" borderId="114" xfId="0" applyFont="1" applyFill="1" applyBorder="1" applyAlignment="1">
      <alignment horizontal="left" vertical="top"/>
    </xf>
    <xf numFmtId="0" fontId="20" fillId="0" borderId="7" xfId="0" applyFont="1" applyFill="1" applyBorder="1" applyAlignment="1">
      <alignment horizontal="left" vertical="top"/>
    </xf>
    <xf numFmtId="0" fontId="16" fillId="0" borderId="1" xfId="0" applyFont="1" applyFill="1" applyBorder="1" applyAlignment="1">
      <alignment horizontal="left" vertical="top"/>
    </xf>
    <xf numFmtId="0" fontId="16" fillId="0" borderId="9" xfId="0" applyFont="1" applyFill="1" applyBorder="1" applyAlignment="1">
      <alignment horizontal="left" vertical="top"/>
    </xf>
    <xf numFmtId="0" fontId="16" fillId="0" borderId="5" xfId="0" applyFont="1" applyFill="1" applyBorder="1" applyAlignment="1">
      <alignment horizontal="left" vertical="top"/>
    </xf>
    <xf numFmtId="0" fontId="66" fillId="0" borderId="0" xfId="0" applyFont="1" applyFill="1" applyAlignment="1">
      <alignment horizontal="left" vertical="center" wrapText="1"/>
    </xf>
    <xf numFmtId="0" fontId="18" fillId="0" borderId="0" xfId="0" applyFont="1" applyFill="1" applyAlignment="1">
      <alignment horizontal="left" vertical="center"/>
    </xf>
    <xf numFmtId="0" fontId="17" fillId="0" borderId="29" xfId="0" applyFont="1" applyFill="1" applyBorder="1" applyAlignment="1">
      <alignment vertical="center"/>
    </xf>
    <xf numFmtId="0" fontId="16" fillId="0" borderId="21" xfId="0" applyFont="1" applyFill="1" applyBorder="1" applyAlignment="1">
      <alignment horizontal="left" vertical="top"/>
    </xf>
    <xf numFmtId="0" fontId="16" fillId="0" borderId="7" xfId="0" applyFont="1" applyFill="1" applyBorder="1" applyAlignment="1">
      <alignment horizontal="left" vertical="top" wrapText="1"/>
    </xf>
    <xf numFmtId="0" fontId="19" fillId="0" borderId="7" xfId="0" applyFont="1" applyFill="1" applyBorder="1" applyAlignment="1">
      <alignment horizontal="left" vertical="top" wrapText="1"/>
    </xf>
    <xf numFmtId="0" fontId="19" fillId="0" borderId="7" xfId="0" applyFont="1" applyFill="1" applyBorder="1" applyAlignment="1">
      <alignment horizontal="left" vertical="top"/>
    </xf>
    <xf numFmtId="0" fontId="16" fillId="0" borderId="9" xfId="0" applyFont="1" applyFill="1" applyBorder="1" applyAlignment="1">
      <alignment horizontal="center" vertical="top"/>
    </xf>
    <xf numFmtId="0" fontId="15" fillId="0" borderId="26" xfId="0" applyFont="1" applyFill="1" applyBorder="1" applyAlignment="1">
      <alignment horizontal="left" vertical="top" wrapText="1"/>
    </xf>
    <xf numFmtId="0" fontId="17" fillId="0" borderId="4" xfId="0" applyFont="1" applyFill="1" applyBorder="1" applyAlignment="1">
      <alignment vertical="top"/>
    </xf>
    <xf numFmtId="0" fontId="16" fillId="0" borderId="5" xfId="0" applyFont="1" applyFill="1" applyBorder="1" applyAlignment="1">
      <alignment horizontal="left" vertical="top" wrapText="1"/>
    </xf>
    <xf numFmtId="0" fontId="79" fillId="0" borderId="7" xfId="0" applyFont="1" applyFill="1" applyBorder="1" applyAlignment="1">
      <alignment horizontal="left" vertical="top"/>
    </xf>
    <xf numFmtId="0" fontId="19" fillId="0" borderId="1" xfId="0" applyFont="1" applyFill="1" applyBorder="1" applyAlignment="1">
      <alignment horizontal="left" vertical="top"/>
    </xf>
    <xf numFmtId="0" fontId="20" fillId="0" borderId="1" xfId="0" applyFont="1" applyFill="1" applyBorder="1" applyAlignment="1">
      <alignment horizontal="left" vertical="top"/>
    </xf>
    <xf numFmtId="0" fontId="16" fillId="0" borderId="26" xfId="0" applyFont="1" applyFill="1" applyBorder="1" applyAlignment="1">
      <alignment horizontal="left" vertical="top"/>
    </xf>
    <xf numFmtId="0" fontId="28" fillId="0" borderId="7"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36" fillId="21" borderId="9" xfId="0" applyFont="1" applyFill="1" applyBorder="1" applyAlignment="1">
      <alignment horizontal="center" vertical="center" wrapText="1"/>
    </xf>
    <xf numFmtId="0" fontId="17" fillId="22" borderId="9" xfId="0" applyFont="1" applyFill="1" applyBorder="1" applyAlignment="1">
      <alignment horizontal="left" vertical="top" wrapText="1"/>
    </xf>
    <xf numFmtId="1" fontId="29" fillId="5" borderId="9" xfId="0" applyNumberFormat="1" applyFont="1" applyFill="1" applyBorder="1" applyAlignment="1">
      <alignment vertical="top"/>
    </xf>
    <xf numFmtId="0" fontId="28" fillId="19" borderId="7" xfId="0" applyFont="1" applyFill="1" applyBorder="1" applyAlignment="1">
      <alignment horizontal="left" vertical="top" wrapText="1"/>
    </xf>
    <xf numFmtId="164" fontId="32" fillId="19" borderId="7" xfId="0" applyNumberFormat="1" applyFont="1" applyFill="1" applyBorder="1" applyAlignment="1">
      <alignment horizontal="center" vertical="center" shrinkToFit="1"/>
    </xf>
    <xf numFmtId="164" fontId="32" fillId="0" borderId="7" xfId="0" applyNumberFormat="1" applyFont="1" applyFill="1" applyBorder="1" applyAlignment="1">
      <alignment horizontal="center" vertical="center" shrinkToFit="1"/>
    </xf>
    <xf numFmtId="0" fontId="22" fillId="19" borderId="7" xfId="0" applyFont="1" applyFill="1" applyBorder="1" applyAlignment="1">
      <alignment horizontal="center" vertical="center" wrapText="1"/>
    </xf>
    <xf numFmtId="0" fontId="29" fillId="19" borderId="7" xfId="0" quotePrefix="1" applyFont="1" applyFill="1" applyBorder="1" applyAlignment="1">
      <alignment horizontal="left" vertical="top"/>
    </xf>
    <xf numFmtId="0" fontId="29" fillId="19" borderId="7" xfId="0" applyFont="1" applyFill="1" applyBorder="1" applyAlignment="1">
      <alignment horizontal="left" vertical="top"/>
    </xf>
    <xf numFmtId="0" fontId="27" fillId="0" borderId="7" xfId="0" applyFont="1" applyFill="1" applyBorder="1" applyAlignment="1">
      <alignment horizontal="center" vertical="center" wrapText="1"/>
    </xf>
    <xf numFmtId="164" fontId="27" fillId="0" borderId="7" xfId="0" applyNumberFormat="1" applyFont="1" applyFill="1" applyBorder="1" applyAlignment="1">
      <alignment horizontal="center" vertical="center" shrinkToFit="1"/>
    </xf>
    <xf numFmtId="164" fontId="30" fillId="0" borderId="7" xfId="0" applyNumberFormat="1" applyFont="1" applyFill="1" applyBorder="1" applyAlignment="1">
      <alignment horizontal="left" vertical="center" wrapText="1" shrinkToFit="1"/>
    </xf>
    <xf numFmtId="164" fontId="28" fillId="0" borderId="7" xfId="0" applyNumberFormat="1" applyFont="1" applyFill="1" applyBorder="1" applyAlignment="1">
      <alignment horizontal="center" vertical="center" shrinkToFit="1"/>
    </xf>
    <xf numFmtId="1" fontId="34" fillId="0" borderId="0" xfId="0" applyNumberFormat="1" applyFont="1" applyFill="1" applyAlignment="1">
      <alignment horizontal="center" vertical="center" wrapText="1"/>
    </xf>
    <xf numFmtId="0" fontId="34" fillId="0" borderId="0" xfId="0" applyFont="1" applyFill="1" applyAlignment="1">
      <alignment horizontal="center" vertical="center" wrapText="1"/>
    </xf>
    <xf numFmtId="1" fontId="34" fillId="0" borderId="9" xfId="0" applyNumberFormat="1" applyFont="1" applyFill="1" applyBorder="1" applyAlignment="1">
      <alignment horizontal="center" vertical="top" wrapText="1"/>
    </xf>
    <xf numFmtId="164" fontId="29" fillId="0" borderId="7" xfId="0" applyNumberFormat="1" applyFont="1" applyFill="1" applyBorder="1" applyAlignment="1">
      <alignment horizontal="center" vertical="center" shrinkToFit="1"/>
    </xf>
    <xf numFmtId="0" fontId="15" fillId="0" borderId="7" xfId="0" applyFont="1" applyFill="1" applyBorder="1" applyAlignment="1">
      <alignment horizontal="left" vertical="top" wrapText="1"/>
    </xf>
    <xf numFmtId="0" fontId="27" fillId="0" borderId="7" xfId="0" applyFont="1" applyFill="1" applyBorder="1" applyAlignment="1">
      <alignment horizontal="left" vertical="top" wrapText="1"/>
    </xf>
    <xf numFmtId="164" fontId="30" fillId="0" borderId="1" xfId="0" applyNumberFormat="1" applyFont="1" applyFill="1" applyBorder="1" applyAlignment="1">
      <alignment horizontal="center" vertical="center" shrinkToFit="1"/>
    </xf>
    <xf numFmtId="0" fontId="30" fillId="7" borderId="0" xfId="0" applyFont="1" applyFill="1" applyAlignment="1">
      <alignment horizontal="center" vertical="center" wrapText="1"/>
    </xf>
    <xf numFmtId="164" fontId="30" fillId="7" borderId="0" xfId="0" applyNumberFormat="1" applyFont="1" applyFill="1" applyAlignment="1">
      <alignment horizontal="center" vertical="center" shrinkToFit="1"/>
    </xf>
    <xf numFmtId="0" fontId="30" fillId="7" borderId="0" xfId="0" applyFont="1" applyFill="1" applyAlignment="1">
      <alignment horizontal="left" vertical="top"/>
    </xf>
    <xf numFmtId="0" fontId="28" fillId="7" borderId="7" xfId="0" applyFont="1" applyFill="1" applyBorder="1" applyAlignment="1">
      <alignment horizontal="center" vertical="center" wrapText="1"/>
    </xf>
    <xf numFmtId="1" fontId="28" fillId="7" borderId="7" xfId="0" applyNumberFormat="1" applyFont="1" applyFill="1" applyBorder="1" applyAlignment="1">
      <alignment horizontal="center" vertical="center" shrinkToFit="1"/>
    </xf>
    <xf numFmtId="164" fontId="28" fillId="7" borderId="7" xfId="0" applyNumberFormat="1" applyFont="1" applyFill="1" applyBorder="1" applyAlignment="1">
      <alignment horizontal="center" vertical="center" shrinkToFit="1"/>
    </xf>
    <xf numFmtId="0" fontId="28" fillId="7" borderId="7" xfId="0" applyFont="1" applyFill="1" applyBorder="1" applyAlignment="1">
      <alignment horizontal="left" vertical="top"/>
    </xf>
    <xf numFmtId="0" fontId="36" fillId="0" borderId="124" xfId="0" applyFont="1" applyBorder="1" applyAlignment="1">
      <alignment vertical="center"/>
    </xf>
    <xf numFmtId="0" fontId="36" fillId="0" borderId="15" xfId="0" applyFont="1" applyBorder="1" applyAlignment="1">
      <alignment vertical="center"/>
    </xf>
    <xf numFmtId="0" fontId="36" fillId="0" borderId="16" xfId="0" applyFont="1" applyBorder="1" applyAlignment="1">
      <alignment vertical="center"/>
    </xf>
    <xf numFmtId="0" fontId="68" fillId="7" borderId="8" xfId="0" applyFont="1" applyFill="1" applyBorder="1" applyAlignment="1">
      <alignment horizontal="center" vertical="top" wrapText="1"/>
    </xf>
    <xf numFmtId="0" fontId="30" fillId="7" borderId="14" xfId="0" applyFont="1" applyFill="1" applyBorder="1" applyAlignment="1">
      <alignment horizontal="center" vertical="center" wrapText="1"/>
    </xf>
    <xf numFmtId="0" fontId="30" fillId="7" borderId="16" xfId="0" applyFont="1" applyFill="1" applyBorder="1" applyAlignment="1">
      <alignment horizontal="center" vertical="center" wrapText="1"/>
    </xf>
    <xf numFmtId="0" fontId="36" fillId="0" borderId="124"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0" xfId="0" applyFont="1" applyBorder="1" applyAlignment="1">
      <alignment horizontal="center" vertical="center" wrapText="1"/>
    </xf>
    <xf numFmtId="1" fontId="34" fillId="0" borderId="0" xfId="0" applyNumberFormat="1" applyFont="1" applyAlignment="1">
      <alignment vertical="center"/>
    </xf>
    <xf numFmtId="164" fontId="18" fillId="0" borderId="0" xfId="0" applyNumberFormat="1" applyFont="1" applyAlignment="1">
      <alignment vertical="center" shrinkToFit="1"/>
    </xf>
    <xf numFmtId="0" fontId="34" fillId="0" borderId="13" xfId="0" applyFont="1" applyBorder="1" applyAlignment="1">
      <alignment vertical="top"/>
    </xf>
    <xf numFmtId="0" fontId="20" fillId="0" borderId="1" xfId="0" applyFont="1" applyFill="1" applyBorder="1" applyAlignment="1">
      <alignment horizontal="center" vertical="center" wrapText="1"/>
    </xf>
    <xf numFmtId="1" fontId="20" fillId="0" borderId="1" xfId="0" applyNumberFormat="1" applyFont="1" applyFill="1" applyBorder="1" applyAlignment="1">
      <alignment horizontal="center" vertical="center" shrinkToFit="1"/>
    </xf>
    <xf numFmtId="164" fontId="20" fillId="0" borderId="1" xfId="0" applyNumberFormat="1" applyFont="1" applyFill="1" applyBorder="1" applyAlignment="1">
      <alignment horizontal="center" vertical="center" shrinkToFit="1"/>
    </xf>
    <xf numFmtId="0" fontId="20" fillId="0" borderId="7" xfId="0" applyFont="1" applyFill="1" applyBorder="1" applyAlignment="1">
      <alignment horizontal="center" vertical="center" wrapText="1"/>
    </xf>
    <xf numFmtId="1" fontId="20" fillId="0" borderId="7" xfId="0" applyNumberFormat="1" applyFont="1" applyFill="1" applyBorder="1" applyAlignment="1">
      <alignment horizontal="center" vertical="center" shrinkToFit="1"/>
    </xf>
    <xf numFmtId="164" fontId="20" fillId="0" borderId="7" xfId="0" applyNumberFormat="1" applyFont="1" applyFill="1" applyBorder="1" applyAlignment="1">
      <alignment horizontal="center" vertical="center" shrinkToFit="1"/>
    </xf>
    <xf numFmtId="164" fontId="18" fillId="0" borderId="7" xfId="0" applyNumberFormat="1" applyFont="1" applyFill="1" applyBorder="1" applyAlignment="1">
      <alignment horizontal="center" vertical="center" shrinkToFit="1"/>
    </xf>
    <xf numFmtId="164" fontId="18" fillId="0" borderId="21" xfId="0" applyNumberFormat="1" applyFont="1" applyFill="1" applyBorder="1" applyAlignment="1">
      <alignment horizontal="center" vertical="center" shrinkToFit="1"/>
    </xf>
    <xf numFmtId="1" fontId="18" fillId="0" borderId="9" xfId="0" applyNumberFormat="1" applyFont="1" applyFill="1" applyBorder="1" applyAlignment="1">
      <alignment horizontal="center" vertical="top" wrapText="1"/>
    </xf>
    <xf numFmtId="0" fontId="18" fillId="0" borderId="7" xfId="0" applyFont="1" applyFill="1" applyBorder="1" applyAlignment="1">
      <alignment horizontal="center" vertical="center" wrapText="1"/>
    </xf>
    <xf numFmtId="164" fontId="16" fillId="0" borderId="7" xfId="0" applyNumberFormat="1" applyFont="1" applyFill="1" applyBorder="1" applyAlignment="1">
      <alignment horizontal="center" vertical="center" shrinkToFit="1"/>
    </xf>
    <xf numFmtId="0" fontId="18" fillId="0" borderId="9" xfId="0" applyFont="1" applyFill="1" applyBorder="1" applyAlignment="1">
      <alignment horizontal="center" vertical="center" wrapText="1"/>
    </xf>
    <xf numFmtId="164" fontId="66" fillId="0" borderId="7" xfId="0" applyNumberFormat="1" applyFont="1" applyFill="1" applyBorder="1" applyAlignment="1">
      <alignment horizontal="center" vertical="center" shrinkToFit="1"/>
    </xf>
    <xf numFmtId="0" fontId="22" fillId="0" borderId="7" xfId="0" applyFont="1" applyFill="1" applyBorder="1" applyAlignment="1">
      <alignment horizontal="center" vertical="center" wrapText="1"/>
    </xf>
    <xf numFmtId="0" fontId="78" fillId="0" borderId="7" xfId="0" applyFont="1" applyFill="1" applyBorder="1" applyAlignment="1">
      <alignment horizontal="left" vertical="top" wrapText="1"/>
    </xf>
    <xf numFmtId="0" fontId="80" fillId="0" borderId="7" xfId="0" applyFont="1" applyBorder="1" applyAlignment="1">
      <alignment horizontal="left" vertical="top" wrapText="1"/>
    </xf>
    <xf numFmtId="0" fontId="6" fillId="11" borderId="7" xfId="0" applyFont="1" applyFill="1" applyBorder="1" applyAlignment="1">
      <alignment horizontal="center" vertical="center" wrapText="1"/>
    </xf>
    <xf numFmtId="2" fontId="7" fillId="11" borderId="7" xfId="0" applyNumberFormat="1" applyFont="1" applyFill="1" applyBorder="1" applyAlignment="1">
      <alignment horizontal="center" vertical="center" shrinkToFit="1"/>
    </xf>
    <xf numFmtId="2" fontId="7" fillId="11" borderId="7" xfId="0" applyNumberFormat="1" applyFont="1" applyFill="1" applyBorder="1" applyAlignment="1">
      <alignment horizontal="center" vertical="center" wrapText="1" shrinkToFit="1"/>
    </xf>
    <xf numFmtId="2" fontId="6" fillId="11" borderId="7" xfId="0" applyNumberFormat="1" applyFont="1" applyFill="1" applyBorder="1" applyAlignment="1">
      <alignment horizontal="center" vertical="center" wrapText="1" shrinkToFit="1"/>
    </xf>
    <xf numFmtId="0" fontId="7" fillId="11" borderId="7" xfId="0" applyFont="1" applyFill="1" applyBorder="1" applyAlignment="1">
      <alignment horizontal="center" vertical="center"/>
    </xf>
    <xf numFmtId="0" fontId="6" fillId="11" borderId="5" xfId="0" applyFont="1" applyFill="1" applyBorder="1" applyAlignment="1">
      <alignment horizontal="center" vertical="center" wrapText="1"/>
    </xf>
    <xf numFmtId="0" fontId="6" fillId="20" borderId="9"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1" borderId="7" xfId="0" applyFont="1" applyFill="1" applyBorder="1" applyAlignment="1">
      <alignment horizontal="center" vertical="center" wrapText="1"/>
    </xf>
    <xf numFmtId="2" fontId="24" fillId="11" borderId="7" xfId="0" applyNumberFormat="1" applyFont="1" applyFill="1" applyBorder="1" applyAlignment="1">
      <alignment horizontal="center" vertical="center" shrinkToFit="1"/>
    </xf>
    <xf numFmtId="2" fontId="24" fillId="11" borderId="7" xfId="0" applyNumberFormat="1" applyFont="1" applyFill="1" applyBorder="1" applyAlignment="1">
      <alignment horizontal="center" vertical="center" wrapText="1" shrinkToFit="1"/>
    </xf>
    <xf numFmtId="2" fontId="17" fillId="11" borderId="7" xfId="0" applyNumberFormat="1" applyFont="1" applyFill="1" applyBorder="1" applyAlignment="1">
      <alignment horizontal="center" vertical="center" wrapText="1" shrinkToFit="1"/>
    </xf>
    <xf numFmtId="0" fontId="24" fillId="11" borderId="7" xfId="0" applyFont="1" applyFill="1" applyBorder="1" applyAlignment="1">
      <alignment horizontal="center" vertical="center"/>
    </xf>
    <xf numFmtId="0" fontId="15" fillId="0" borderId="4" xfId="0" applyFont="1" applyFill="1" applyBorder="1" applyAlignment="1">
      <alignment horizontal="right" vertical="top" wrapText="1"/>
    </xf>
    <xf numFmtId="0" fontId="32" fillId="0" borderId="0" xfId="0" applyFont="1" applyAlignment="1">
      <alignment horizontal="right" vertical="top"/>
    </xf>
    <xf numFmtId="0" fontId="27" fillId="8" borderId="80" xfId="0" applyFont="1" applyFill="1" applyBorder="1" applyAlignment="1">
      <alignment horizontal="center"/>
    </xf>
    <xf numFmtId="0" fontId="27" fillId="11" borderId="54" xfId="0" applyFont="1" applyFill="1" applyBorder="1" applyAlignment="1">
      <alignment horizontal="center"/>
    </xf>
    <xf numFmtId="0" fontId="34" fillId="11" borderId="16" xfId="0" applyFont="1" applyFill="1" applyBorder="1" applyAlignment="1">
      <alignment horizontal="center"/>
    </xf>
    <xf numFmtId="0" fontId="45" fillId="0" borderId="39" xfId="0" applyFont="1" applyBorder="1" applyAlignment="1">
      <alignment horizontal="left" vertical="top"/>
    </xf>
    <xf numFmtId="0" fontId="45" fillId="11" borderId="39" xfId="0" applyFont="1" applyFill="1" applyBorder="1" applyAlignment="1">
      <alignment horizontal="left" vertical="top"/>
    </xf>
    <xf numFmtId="0" fontId="45" fillId="11" borderId="9" xfId="0" applyFont="1" applyFill="1" applyBorder="1" applyAlignment="1">
      <alignment horizontal="left" vertical="top"/>
    </xf>
    <xf numFmtId="0" fontId="28" fillId="0" borderId="9" xfId="0" applyFont="1" applyBorder="1" applyAlignment="1">
      <alignment horizontal="left" vertical="top" wrapText="1"/>
    </xf>
    <xf numFmtId="0" fontId="34" fillId="0" borderId="7" xfId="0" applyFont="1" applyBorder="1" applyAlignment="1">
      <alignment horizontal="right" vertical="center" wrapText="1"/>
    </xf>
    <xf numFmtId="1" fontId="14" fillId="3" borderId="8" xfId="0" applyNumberFormat="1" applyFont="1" applyFill="1" applyBorder="1" applyAlignment="1">
      <alignment horizontal="center" vertical="center" shrinkToFit="1"/>
    </xf>
    <xf numFmtId="1" fontId="14" fillId="3" borderId="4" xfId="0" applyNumberFormat="1" applyFont="1" applyFill="1" applyBorder="1" applyAlignment="1">
      <alignment horizontal="center" vertical="center" shrinkToFit="1"/>
    </xf>
    <xf numFmtId="0" fontId="6" fillId="0" borderId="27" xfId="0" applyFont="1" applyBorder="1" applyAlignment="1">
      <alignment horizontal="center" vertical="center" wrapText="1"/>
    </xf>
    <xf numFmtId="0" fontId="6" fillId="0" borderId="74" xfId="0" applyFont="1" applyBorder="1" applyAlignment="1">
      <alignment horizontal="center" vertical="center" wrapText="1"/>
    </xf>
    <xf numFmtId="0" fontId="6" fillId="0" borderId="24" xfId="0" applyFont="1" applyBorder="1" applyAlignment="1">
      <alignment horizontal="center" vertical="center" wrapText="1"/>
    </xf>
    <xf numFmtId="0" fontId="17" fillId="0" borderId="50" xfId="0" applyFont="1" applyBorder="1" applyAlignment="1">
      <alignment horizontal="center" vertical="center"/>
    </xf>
    <xf numFmtId="0" fontId="17" fillId="0" borderId="96" xfId="0" applyFont="1" applyBorder="1" applyAlignment="1">
      <alignment horizontal="center" vertical="center"/>
    </xf>
    <xf numFmtId="0" fontId="17" fillId="11" borderId="36" xfId="0" applyFont="1" applyFill="1" applyBorder="1" applyAlignment="1">
      <alignment horizontal="center" vertical="center"/>
    </xf>
    <xf numFmtId="0" fontId="17" fillId="11" borderId="37" xfId="0" applyFont="1" applyFill="1" applyBorder="1" applyAlignment="1">
      <alignment horizontal="center" vertical="center"/>
    </xf>
    <xf numFmtId="0" fontId="17" fillId="11" borderId="51" xfId="0" applyFont="1" applyFill="1" applyBorder="1" applyAlignment="1">
      <alignment horizontal="center" vertical="center"/>
    </xf>
    <xf numFmtId="0" fontId="17" fillId="11" borderId="52" xfId="0" applyFont="1" applyFill="1" applyBorder="1" applyAlignment="1">
      <alignment horizontal="center" vertical="center"/>
    </xf>
    <xf numFmtId="0" fontId="17" fillId="0" borderId="36"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38" xfId="0" applyFont="1" applyBorder="1" applyAlignment="1">
      <alignment horizontal="center" vertical="center" wrapText="1"/>
    </xf>
    <xf numFmtId="1" fontId="13" fillId="0" borderId="8" xfId="0" applyNumberFormat="1" applyFont="1" applyBorder="1" applyAlignment="1">
      <alignment horizontal="center" vertical="center" shrinkToFit="1"/>
    </xf>
    <xf numFmtId="1" fontId="13" fillId="0" borderId="4" xfId="0" applyNumberFormat="1" applyFont="1" applyBorder="1" applyAlignment="1">
      <alignment horizontal="center" vertical="center" shrinkToFit="1"/>
    </xf>
    <xf numFmtId="0" fontId="15" fillId="0" borderId="9" xfId="0" applyFont="1" applyBorder="1" applyAlignment="1">
      <alignment horizontal="center"/>
    </xf>
    <xf numFmtId="0" fontId="15" fillId="11" borderId="41" xfId="0" applyFont="1" applyFill="1" applyBorder="1" applyAlignment="1">
      <alignment horizontal="center"/>
    </xf>
    <xf numFmtId="0" fontId="15" fillId="11" borderId="16" xfId="0" applyFont="1" applyFill="1" applyBorder="1" applyAlignment="1">
      <alignment horizontal="center"/>
    </xf>
    <xf numFmtId="0" fontId="15" fillId="11" borderId="14" xfId="0" applyFont="1" applyFill="1" applyBorder="1" applyAlignment="1">
      <alignment horizontal="center"/>
    </xf>
    <xf numFmtId="0" fontId="15" fillId="11" borderId="42" xfId="0" applyFont="1" applyFill="1" applyBorder="1" applyAlignment="1">
      <alignment horizontal="center"/>
    </xf>
    <xf numFmtId="0" fontId="15" fillId="0" borderId="39" xfId="0" applyFont="1" applyBorder="1" applyAlignment="1">
      <alignment horizontal="center"/>
    </xf>
    <xf numFmtId="1" fontId="54" fillId="0" borderId="8" xfId="0" applyNumberFormat="1" applyFont="1" applyBorder="1" applyAlignment="1">
      <alignment horizontal="center" vertical="center" shrinkToFit="1"/>
    </xf>
    <xf numFmtId="1" fontId="54" fillId="0" borderId="4" xfId="0" applyNumberFormat="1" applyFont="1" applyBorder="1" applyAlignment="1">
      <alignment horizontal="center" vertical="center" shrinkToFit="1"/>
    </xf>
    <xf numFmtId="1" fontId="53" fillId="0" borderId="8" xfId="0" applyNumberFormat="1" applyFont="1" applyBorder="1" applyAlignment="1">
      <alignment horizontal="center" vertical="center" shrinkToFit="1"/>
    </xf>
    <xf numFmtId="1" fontId="53" fillId="0" borderId="4" xfId="0" applyNumberFormat="1" applyFont="1" applyBorder="1" applyAlignment="1">
      <alignment horizontal="center" vertical="center" shrinkToFit="1"/>
    </xf>
    <xf numFmtId="1" fontId="1" fillId="0" borderId="8" xfId="0" applyNumberFormat="1" applyFont="1" applyBorder="1" applyAlignment="1">
      <alignment horizontal="center" vertical="center" shrinkToFit="1"/>
    </xf>
    <xf numFmtId="1" fontId="1" fillId="0" borderId="4" xfId="0" applyNumberFormat="1" applyFont="1" applyBorder="1" applyAlignment="1">
      <alignment horizontal="center" vertical="center" shrinkToFit="1"/>
    </xf>
    <xf numFmtId="1" fontId="32" fillId="0" borderId="8" xfId="0" applyNumberFormat="1" applyFont="1" applyBorder="1" applyAlignment="1">
      <alignment horizontal="center" vertical="center" shrinkToFit="1"/>
    </xf>
    <xf numFmtId="1" fontId="32" fillId="0" borderId="4" xfId="0" applyNumberFormat="1" applyFont="1" applyBorder="1" applyAlignment="1">
      <alignment horizontal="center" vertical="center" shrinkToFit="1"/>
    </xf>
    <xf numFmtId="1" fontId="21" fillId="0" borderId="8" xfId="0" applyNumberFormat="1" applyFont="1" applyBorder="1" applyAlignment="1">
      <alignment horizontal="center" vertical="center" shrinkToFit="1"/>
    </xf>
    <xf numFmtId="1" fontId="21" fillId="0" borderId="4" xfId="0" applyNumberFormat="1" applyFont="1" applyBorder="1" applyAlignment="1">
      <alignment horizontal="center" vertical="center" shrinkToFit="1"/>
    </xf>
    <xf numFmtId="0" fontId="6" fillId="4" borderId="85"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1" fontId="1" fillId="0" borderId="82" xfId="0" applyNumberFormat="1" applyFont="1" applyBorder="1" applyAlignment="1">
      <alignment horizontal="center" vertical="top" wrapText="1"/>
    </xf>
    <xf numFmtId="1" fontId="1" fillId="0" borderId="83" xfId="0" applyNumberFormat="1" applyFont="1" applyBorder="1" applyAlignment="1">
      <alignment horizontal="center" vertical="top" wrapText="1"/>
    </xf>
    <xf numFmtId="1" fontId="1" fillId="0" borderId="84" xfId="0" applyNumberFormat="1" applyFont="1" applyBorder="1" applyAlignment="1">
      <alignment horizontal="center" vertical="top" wrapText="1"/>
    </xf>
    <xf numFmtId="1" fontId="2" fillId="0" borderId="14" xfId="0" applyNumberFormat="1" applyFont="1" applyBorder="1" applyAlignment="1">
      <alignment horizontal="center" vertical="center" wrapText="1"/>
    </xf>
    <xf numFmtId="1" fontId="2" fillId="0" borderId="15" xfId="0" applyNumberFormat="1" applyFont="1" applyBorder="1" applyAlignment="1">
      <alignment horizontal="center" vertical="center" wrapText="1"/>
    </xf>
    <xf numFmtId="1" fontId="2" fillId="0" borderId="16" xfId="0" applyNumberFormat="1" applyFont="1" applyBorder="1" applyAlignment="1">
      <alignment horizontal="center" vertical="center" wrapText="1"/>
    </xf>
    <xf numFmtId="1" fontId="1" fillId="0" borderId="22" xfId="0" applyNumberFormat="1" applyFont="1" applyBorder="1" applyAlignment="1">
      <alignment horizontal="center" vertical="center" shrinkToFit="1"/>
    </xf>
    <xf numFmtId="1" fontId="1" fillId="0" borderId="83" xfId="0" applyNumberFormat="1" applyFont="1" applyBorder="1" applyAlignment="1">
      <alignment horizontal="center" vertical="center" shrinkToFit="1"/>
    </xf>
    <xf numFmtId="1" fontId="1" fillId="0" borderId="30" xfId="0" applyNumberFormat="1" applyFont="1" applyBorder="1" applyAlignment="1">
      <alignment horizontal="center" vertical="center" shrinkToFit="1"/>
    </xf>
    <xf numFmtId="0" fontId="51" fillId="0" borderId="81" xfId="0" applyFont="1" applyBorder="1" applyAlignment="1">
      <alignment horizontal="center" vertical="center"/>
    </xf>
    <xf numFmtId="0" fontId="51" fillId="0" borderId="10" xfId="0" applyFont="1" applyBorder="1" applyAlignment="1">
      <alignment horizontal="center" vertical="center"/>
    </xf>
    <xf numFmtId="0" fontId="13" fillId="11" borderId="12" xfId="0" applyFont="1" applyFill="1" applyBorder="1" applyAlignment="1">
      <alignment horizontal="center" vertical="center" wrapText="1"/>
    </xf>
    <xf numFmtId="0" fontId="13" fillId="11" borderId="11" xfId="0" applyFont="1" applyFill="1" applyBorder="1" applyAlignment="1">
      <alignment horizontal="center" vertical="center" wrapText="1"/>
    </xf>
    <xf numFmtId="1" fontId="14" fillId="3" borderId="3" xfId="0" applyNumberFormat="1" applyFont="1" applyFill="1" applyBorder="1" applyAlignment="1">
      <alignment horizontal="center" vertical="center" shrinkToFit="1"/>
    </xf>
    <xf numFmtId="0" fontId="22" fillId="0" borderId="8"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6" fillId="11" borderId="12"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1" xfId="0" applyFont="1" applyFill="1" applyBorder="1" applyAlignment="1">
      <alignment horizontal="center" vertical="center" wrapText="1"/>
    </xf>
    <xf numFmtId="0" fontId="31" fillId="0" borderId="8"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1" fontId="32" fillId="0" borderId="3" xfId="0" applyNumberFormat="1" applyFont="1" applyBorder="1" applyAlignment="1">
      <alignment horizontal="center" vertical="center" shrinkToFit="1"/>
    </xf>
    <xf numFmtId="1" fontId="14" fillId="0" borderId="8" xfId="0" applyNumberFormat="1" applyFont="1" applyBorder="1" applyAlignment="1">
      <alignment horizontal="center" vertical="center" shrinkToFit="1"/>
    </xf>
    <xf numFmtId="1" fontId="14" fillId="0" borderId="3" xfId="0" applyNumberFormat="1" applyFont="1" applyBorder="1" applyAlignment="1">
      <alignment horizontal="center" vertical="center" shrinkToFit="1"/>
    </xf>
    <xf numFmtId="1" fontId="14" fillId="0" borderId="4" xfId="0" applyNumberFormat="1" applyFont="1" applyBorder="1" applyAlignment="1">
      <alignment horizontal="center" vertical="center" shrinkToFit="1"/>
    </xf>
    <xf numFmtId="0" fontId="6" fillId="20" borderId="86" xfId="0" applyFont="1" applyFill="1" applyBorder="1" applyAlignment="1">
      <alignment horizontal="center" vertical="center" wrapText="1"/>
    </xf>
    <xf numFmtId="0" fontId="6" fillId="20" borderId="28" xfId="0" applyFont="1" applyFill="1" applyBorder="1" applyAlignment="1">
      <alignment horizontal="center" vertical="center" wrapText="1"/>
    </xf>
    <xf numFmtId="0" fontId="6" fillId="20" borderId="87" xfId="0" applyFont="1" applyFill="1" applyBorder="1" applyAlignment="1">
      <alignment horizontal="center" vertical="center" wrapText="1"/>
    </xf>
    <xf numFmtId="0" fontId="29" fillId="7" borderId="3" xfId="0" applyFont="1" applyFill="1" applyBorder="1" applyAlignment="1">
      <alignment horizontal="center" vertical="top" wrapText="1"/>
    </xf>
    <xf numFmtId="0" fontId="29" fillId="7" borderId="4" xfId="0" applyFont="1" applyFill="1" applyBorder="1" applyAlignment="1">
      <alignment horizontal="center" vertical="top" wrapText="1"/>
    </xf>
    <xf numFmtId="0" fontId="6" fillId="0" borderId="1" xfId="0" applyFont="1" applyBorder="1" applyAlignment="1">
      <alignment horizontal="center" vertical="center" wrapText="1"/>
    </xf>
    <xf numFmtId="0" fontId="12" fillId="0" borderId="6" xfId="0" applyFont="1" applyBorder="1" applyAlignment="1">
      <alignment horizontal="center" vertical="top"/>
    </xf>
    <xf numFmtId="0" fontId="6" fillId="0" borderId="2" xfId="0" applyFont="1" applyBorder="1" applyAlignment="1">
      <alignment horizontal="center" vertical="center" wrapText="1"/>
    </xf>
    <xf numFmtId="0" fontId="12" fillId="0" borderId="3" xfId="0" applyFont="1" applyBorder="1" applyAlignment="1">
      <alignment horizontal="left" vertical="top"/>
    </xf>
    <xf numFmtId="0" fontId="12" fillId="0" borderId="4" xfId="0" applyFont="1" applyBorder="1" applyAlignment="1">
      <alignment horizontal="left" vertical="top"/>
    </xf>
    <xf numFmtId="0" fontId="17" fillId="11" borderId="50" xfId="0" applyFont="1" applyFill="1" applyBorder="1" applyAlignment="1">
      <alignment horizontal="center" vertical="center"/>
    </xf>
    <xf numFmtId="0" fontId="17" fillId="11" borderId="96" xfId="0" applyFont="1" applyFill="1" applyBorder="1" applyAlignment="1">
      <alignment horizontal="center" vertical="center"/>
    </xf>
    <xf numFmtId="0" fontId="17" fillId="11" borderId="97" xfId="0" applyFont="1" applyFill="1" applyBorder="1" applyAlignment="1">
      <alignment horizontal="center" vertical="center"/>
    </xf>
    <xf numFmtId="0" fontId="43" fillId="0" borderId="33"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15" fillId="11" borderId="36" xfId="0" applyFont="1" applyFill="1" applyBorder="1" applyAlignment="1">
      <alignment horizontal="center" wrapText="1"/>
    </xf>
    <xf numFmtId="0" fontId="15" fillId="11" borderId="37" xfId="0" applyFont="1" applyFill="1" applyBorder="1" applyAlignment="1">
      <alignment horizontal="center" wrapText="1"/>
    </xf>
    <xf numFmtId="0" fontId="15" fillId="11" borderId="38" xfId="0" applyFont="1" applyFill="1" applyBorder="1" applyAlignment="1">
      <alignment horizontal="center" wrapText="1"/>
    </xf>
    <xf numFmtId="0" fontId="15" fillId="0" borderId="49"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42" fillId="0" borderId="50" xfId="0" applyFont="1" applyBorder="1" applyAlignment="1">
      <alignment horizontal="center" vertical="top" wrapText="1"/>
    </xf>
    <xf numFmtId="0" fontId="42" fillId="0" borderId="96" xfId="0" applyFont="1" applyBorder="1" applyAlignment="1">
      <alignment horizontal="center" vertical="top" wrapText="1"/>
    </xf>
    <xf numFmtId="0" fontId="42" fillId="0" borderId="97" xfId="0" applyFont="1" applyBorder="1" applyAlignment="1">
      <alignment horizontal="center" vertical="top" wrapText="1"/>
    </xf>
    <xf numFmtId="0" fontId="15" fillId="0" borderId="33" xfId="0" applyFont="1" applyBorder="1" applyAlignment="1">
      <alignment horizontal="center" vertical="center" wrapText="1"/>
    </xf>
    <xf numFmtId="0" fontId="15" fillId="11" borderId="69" xfId="0" applyFont="1" applyFill="1" applyBorder="1" applyAlignment="1">
      <alignment horizontal="center" wrapText="1"/>
    </xf>
    <xf numFmtId="0" fontId="15" fillId="11" borderId="23" xfId="0" applyFont="1" applyFill="1" applyBorder="1" applyAlignment="1">
      <alignment horizontal="center" wrapText="1"/>
    </xf>
    <xf numFmtId="0" fontId="15" fillId="11" borderId="69" xfId="0" applyFont="1" applyFill="1" applyBorder="1" applyAlignment="1">
      <alignment horizontal="center" vertical="center" wrapText="1"/>
    </xf>
    <xf numFmtId="0" fontId="15" fillId="11" borderId="23" xfId="0" applyFont="1" applyFill="1" applyBorder="1" applyAlignment="1">
      <alignment horizontal="center" vertical="center" wrapText="1"/>
    </xf>
    <xf numFmtId="0" fontId="15" fillId="11" borderId="89" xfId="0" applyFont="1" applyFill="1" applyBorder="1" applyAlignment="1">
      <alignment horizontal="center" vertical="center" wrapText="1"/>
    </xf>
    <xf numFmtId="0" fontId="19" fillId="0" borderId="69" xfId="0" applyFont="1" applyBorder="1" applyAlignment="1">
      <alignment horizontal="center" wrapText="1"/>
    </xf>
    <xf numFmtId="0" fontId="19" fillId="0" borderId="23" xfId="0" applyFont="1" applyBorder="1" applyAlignment="1">
      <alignment horizontal="center" wrapText="1"/>
    </xf>
    <xf numFmtId="0" fontId="19" fillId="0" borderId="89" xfId="0" applyFont="1" applyBorder="1" applyAlignment="1">
      <alignment horizontal="center" wrapText="1"/>
    </xf>
    <xf numFmtId="0" fontId="19" fillId="0" borderId="14" xfId="0" applyFont="1" applyBorder="1" applyAlignment="1">
      <alignment horizontal="center"/>
    </xf>
    <xf numFmtId="0" fontId="19" fillId="0" borderId="16" xfId="0" applyFont="1" applyBorder="1" applyAlignment="1">
      <alignment horizontal="center"/>
    </xf>
    <xf numFmtId="0" fontId="19" fillId="0" borderId="42" xfId="0" applyFont="1" applyBorder="1" applyAlignment="1">
      <alignment horizontal="center"/>
    </xf>
    <xf numFmtId="0" fontId="19" fillId="0" borderId="36" xfId="0" applyFont="1" applyBorder="1" applyAlignment="1">
      <alignment horizontal="center" wrapText="1"/>
    </xf>
    <xf numFmtId="0" fontId="19" fillId="0" borderId="37" xfId="0" applyFont="1" applyBorder="1" applyAlignment="1">
      <alignment horizontal="center" wrapText="1"/>
    </xf>
    <xf numFmtId="0" fontId="19" fillId="0" borderId="38" xfId="0" applyFont="1" applyBorder="1" applyAlignment="1">
      <alignment horizontal="center" wrapText="1"/>
    </xf>
    <xf numFmtId="0" fontId="19" fillId="0" borderId="41" xfId="0" applyFont="1" applyBorder="1" applyAlignment="1">
      <alignment horizontal="center"/>
    </xf>
    <xf numFmtId="0" fontId="15" fillId="0" borderId="14" xfId="0" applyFont="1" applyBorder="1" applyAlignment="1">
      <alignment horizontal="center"/>
    </xf>
    <xf numFmtId="0" fontId="15" fillId="0" borderId="42" xfId="0" applyFont="1" applyBorder="1" applyAlignment="1">
      <alignment horizontal="center"/>
    </xf>
    <xf numFmtId="0" fontId="15" fillId="7" borderId="3" xfId="0" applyFont="1" applyFill="1" applyBorder="1" applyAlignment="1">
      <alignment horizontal="center" vertical="top" wrapText="1"/>
    </xf>
    <xf numFmtId="0" fontId="15" fillId="7" borderId="4" xfId="0" applyFont="1" applyFill="1" applyBorder="1" applyAlignment="1">
      <alignment horizontal="center" vertical="top" wrapText="1"/>
    </xf>
    <xf numFmtId="0" fontId="17" fillId="0" borderId="50" xfId="0" applyFont="1" applyBorder="1" applyAlignment="1">
      <alignment horizontal="center" vertical="center" wrapText="1"/>
    </xf>
    <xf numFmtId="0" fontId="17" fillId="0" borderId="96" xfId="0" applyFont="1" applyBorder="1" applyAlignment="1">
      <alignment horizontal="center" vertical="center" wrapText="1"/>
    </xf>
    <xf numFmtId="0" fontId="17" fillId="0" borderId="97" xfId="0" applyFont="1" applyBorder="1" applyAlignment="1">
      <alignment horizontal="center" vertical="center" wrapText="1"/>
    </xf>
    <xf numFmtId="0" fontId="15" fillId="0" borderId="69"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89"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6" xfId="0" applyFont="1" applyBorder="1" applyAlignment="1">
      <alignment horizontal="center" vertical="top"/>
    </xf>
    <xf numFmtId="0" fontId="17" fillId="0" borderId="2" xfId="0" applyFont="1" applyBorder="1" applyAlignment="1">
      <alignment horizontal="center" vertical="center" wrapText="1"/>
    </xf>
    <xf numFmtId="0" fontId="19" fillId="0" borderId="3" xfId="0" applyFont="1" applyBorder="1" applyAlignment="1">
      <alignment horizontal="left" vertical="top"/>
    </xf>
    <xf numFmtId="0" fontId="19" fillId="0" borderId="4" xfId="0" applyFont="1" applyBorder="1" applyAlignment="1">
      <alignment horizontal="left" vertical="top"/>
    </xf>
    <xf numFmtId="0" fontId="17" fillId="11" borderId="62" xfId="0" applyFont="1" applyFill="1" applyBorder="1" applyAlignment="1">
      <alignment horizontal="center" vertical="center"/>
    </xf>
    <xf numFmtId="0" fontId="42" fillId="0" borderId="62" xfId="0" applyFont="1" applyBorder="1" applyAlignment="1">
      <alignment horizontal="center" vertical="top" wrapText="1"/>
    </xf>
    <xf numFmtId="0" fontId="42" fillId="0" borderId="51" xfId="0" applyFont="1" applyBorder="1" applyAlignment="1">
      <alignment horizontal="center" vertical="top" wrapText="1"/>
    </xf>
    <xf numFmtId="0" fontId="42" fillId="0" borderId="52" xfId="0" applyFont="1" applyBorder="1" applyAlignment="1">
      <alignment horizontal="center" vertical="top" wrapText="1"/>
    </xf>
    <xf numFmtId="0" fontId="16" fillId="0" borderId="33" xfId="0" applyFont="1" applyBorder="1" applyAlignment="1">
      <alignment horizontal="center" vertical="center" wrapText="1"/>
    </xf>
    <xf numFmtId="0" fontId="17" fillId="0" borderId="62" xfId="0" applyFont="1" applyBorder="1" applyAlignment="1">
      <alignment horizontal="center" vertical="center" wrapText="1"/>
    </xf>
    <xf numFmtId="0" fontId="17" fillId="0" borderId="51" xfId="0" applyFont="1" applyBorder="1" applyAlignment="1">
      <alignment horizontal="center" vertical="center" wrapText="1"/>
    </xf>
    <xf numFmtId="0" fontId="15" fillId="0" borderId="41" xfId="0" applyFont="1" applyBorder="1" applyAlignment="1">
      <alignment horizontal="center"/>
    </xf>
    <xf numFmtId="0" fontId="15" fillId="0" borderId="15" xfId="0" applyFont="1" applyBorder="1" applyAlignment="1">
      <alignment horizontal="center"/>
    </xf>
    <xf numFmtId="0" fontId="19" fillId="0" borderId="41" xfId="0" applyFont="1" applyBorder="1" applyAlignment="1">
      <alignment horizontal="center" wrapText="1"/>
    </xf>
    <xf numFmtId="0" fontId="19" fillId="0" borderId="15" xfId="0" applyFont="1" applyBorder="1" applyAlignment="1">
      <alignment horizontal="center" wrapText="1"/>
    </xf>
    <xf numFmtId="0" fontId="19" fillId="0" borderId="42" xfId="0" applyFont="1" applyBorder="1" applyAlignment="1">
      <alignment horizontal="center" wrapText="1"/>
    </xf>
    <xf numFmtId="0" fontId="15" fillId="0" borderId="41" xfId="0" applyFont="1" applyBorder="1" applyAlignment="1">
      <alignment horizontal="center" vertical="center" wrapText="1"/>
    </xf>
    <xf numFmtId="0" fontId="15" fillId="0" borderId="15" xfId="0" applyFont="1" applyBorder="1" applyAlignment="1">
      <alignment horizontal="center" vertical="center" wrapText="1"/>
    </xf>
    <xf numFmtId="0" fontId="20" fillId="0" borderId="41" xfId="0" applyFont="1" applyBorder="1" applyAlignment="1">
      <alignment horizontal="left" vertical="top" wrapText="1"/>
    </xf>
    <xf numFmtId="0" fontId="20" fillId="0" borderId="15" xfId="0" applyFont="1" applyBorder="1" applyAlignment="1">
      <alignment horizontal="left" vertical="top" wrapText="1"/>
    </xf>
    <xf numFmtId="0" fontId="20" fillId="0" borderId="42" xfId="0" applyFont="1" applyBorder="1" applyAlignment="1">
      <alignment horizontal="left" vertical="top" wrapText="1"/>
    </xf>
    <xf numFmtId="0" fontId="67" fillId="0" borderId="41" xfId="0" applyFont="1" applyBorder="1" applyAlignment="1">
      <alignment vertical="top" wrapText="1"/>
    </xf>
    <xf numFmtId="0" fontId="67" fillId="0" borderId="15" xfId="0" applyFont="1" applyBorder="1" applyAlignment="1">
      <alignment vertical="top" wrapText="1"/>
    </xf>
    <xf numFmtId="0" fontId="67" fillId="0" borderId="42" xfId="0" applyFont="1" applyBorder="1" applyAlignment="1">
      <alignment vertical="top" wrapText="1"/>
    </xf>
    <xf numFmtId="0" fontId="42" fillId="0" borderId="36" xfId="0" applyFont="1" applyBorder="1" applyAlignment="1">
      <alignment horizontal="center" vertical="top" wrapText="1"/>
    </xf>
    <xf numFmtId="0" fontId="42" fillId="0" borderId="37" xfId="0" applyFont="1" applyBorder="1" applyAlignment="1">
      <alignment horizontal="center" vertical="top" wrapText="1"/>
    </xf>
    <xf numFmtId="0" fontId="42" fillId="0" borderId="38" xfId="0" applyFont="1" applyBorder="1" applyAlignment="1">
      <alignment horizontal="center" vertical="top" wrapText="1"/>
    </xf>
    <xf numFmtId="0" fontId="36" fillId="0" borderId="50" xfId="0" applyFont="1" applyBorder="1" applyAlignment="1">
      <alignment horizontal="center" vertical="center"/>
    </xf>
    <xf numFmtId="0" fontId="36" fillId="0" borderId="96" xfId="0" applyFont="1" applyBorder="1" applyAlignment="1">
      <alignment horizontal="center" vertical="center"/>
    </xf>
    <xf numFmtId="1" fontId="30" fillId="0" borderId="8" xfId="0" applyNumberFormat="1" applyFont="1" applyBorder="1" applyAlignment="1">
      <alignment horizontal="center" vertical="center" shrinkToFit="1"/>
    </xf>
    <xf numFmtId="1" fontId="30" fillId="0" borderId="4" xfId="0" applyNumberFormat="1" applyFont="1" applyBorder="1" applyAlignment="1">
      <alignment horizontal="center" vertical="center" shrinkToFit="1"/>
    </xf>
    <xf numFmtId="0" fontId="29" fillId="0" borderId="27" xfId="0" applyFont="1" applyBorder="1" applyAlignment="1">
      <alignment horizontal="center" vertical="center"/>
    </xf>
    <xf numFmtId="0" fontId="29" fillId="0" borderId="24" xfId="0" applyFont="1" applyBorder="1" applyAlignment="1">
      <alignment horizontal="center" vertical="center"/>
    </xf>
    <xf numFmtId="1" fontId="39" fillId="0" borderId="14" xfId="0" applyNumberFormat="1" applyFont="1" applyBorder="1" applyAlignment="1">
      <alignment horizontal="center" vertical="top"/>
    </xf>
    <xf numFmtId="1" fontId="39" fillId="0" borderId="16" xfId="0" applyNumberFormat="1" applyFont="1" applyBorder="1" applyAlignment="1">
      <alignment horizontal="center" vertical="top"/>
    </xf>
    <xf numFmtId="0" fontId="36" fillId="0" borderId="27" xfId="0" applyFont="1" applyBorder="1" applyAlignment="1">
      <alignment horizontal="center" vertical="center"/>
    </xf>
    <xf numFmtId="0" fontId="36" fillId="0" borderId="74" xfId="0" applyFont="1" applyBorder="1" applyAlignment="1">
      <alignment horizontal="center" vertical="center"/>
    </xf>
    <xf numFmtId="0" fontId="36" fillId="0" borderId="24" xfId="0" applyFont="1" applyBorder="1" applyAlignment="1">
      <alignment horizontal="center" vertical="center"/>
    </xf>
    <xf numFmtId="0" fontId="36" fillId="0" borderId="12"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1" xfId="0" applyFont="1" applyBorder="1" applyAlignment="1">
      <alignment horizontal="center" vertical="center" wrapText="1"/>
    </xf>
    <xf numFmtId="1" fontId="29" fillId="0" borderId="8" xfId="0" applyNumberFormat="1" applyFont="1" applyBorder="1" applyAlignment="1">
      <alignment horizontal="center" vertical="center" shrinkToFit="1"/>
    </xf>
    <xf numFmtId="1" fontId="29" fillId="0" borderId="3" xfId="0" applyNumberFormat="1" applyFont="1" applyBorder="1" applyAlignment="1">
      <alignment horizontal="center" vertical="center" shrinkToFit="1"/>
    </xf>
    <xf numFmtId="1" fontId="29" fillId="0" borderId="4" xfId="0" applyNumberFormat="1" applyFont="1" applyBorder="1" applyAlignment="1">
      <alignment horizontal="center" vertical="center" shrinkToFit="1"/>
    </xf>
    <xf numFmtId="1" fontId="30" fillId="0" borderId="3" xfId="0" applyNumberFormat="1" applyFont="1" applyBorder="1" applyAlignment="1">
      <alignment horizontal="center" vertical="center" shrinkToFit="1"/>
    </xf>
    <xf numFmtId="0" fontId="28" fillId="0" borderId="8"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1" fontId="34" fillId="0" borderId="82" xfId="0" applyNumberFormat="1" applyFont="1" applyBorder="1" applyAlignment="1">
      <alignment horizontal="center" vertical="center" shrinkToFit="1"/>
    </xf>
    <xf numFmtId="1" fontId="34" fillId="0" borderId="83" xfId="0" applyNumberFormat="1" applyFont="1" applyBorder="1" applyAlignment="1">
      <alignment horizontal="center" vertical="center" shrinkToFit="1"/>
    </xf>
    <xf numFmtId="1" fontId="34" fillId="0" borderId="84" xfId="0" applyNumberFormat="1" applyFont="1" applyBorder="1" applyAlignment="1">
      <alignment horizontal="center" vertical="center" shrinkToFit="1"/>
    </xf>
    <xf numFmtId="0" fontId="41" fillId="0" borderId="27" xfId="0" applyFont="1" applyBorder="1" applyAlignment="1">
      <alignment horizontal="center" vertical="center"/>
    </xf>
    <xf numFmtId="0" fontId="41" fillId="0" borderId="24" xfId="0" applyFont="1" applyBorder="1" applyAlignment="1">
      <alignment horizontal="center" vertical="center"/>
    </xf>
    <xf numFmtId="0" fontId="34" fillId="0" borderId="27" xfId="0" applyFont="1" applyBorder="1" applyAlignment="1">
      <alignment horizontal="center" vertical="center"/>
    </xf>
    <xf numFmtId="0" fontId="34" fillId="0" borderId="24" xfId="0" applyFont="1" applyBorder="1" applyAlignment="1">
      <alignment horizontal="center" vertical="center"/>
    </xf>
    <xf numFmtId="0" fontId="39" fillId="0" borderId="82" xfId="0" applyFont="1" applyBorder="1" applyAlignment="1">
      <alignment horizontal="center" vertical="center"/>
    </xf>
    <xf numFmtId="0" fontId="39" fillId="0" borderId="84" xfId="0" applyFont="1" applyBorder="1" applyAlignment="1">
      <alignment horizontal="center" vertical="center"/>
    </xf>
    <xf numFmtId="1" fontId="30" fillId="3" borderId="8" xfId="0" applyNumberFormat="1" applyFont="1" applyFill="1" applyBorder="1" applyAlignment="1">
      <alignment horizontal="center" vertical="center" shrinkToFit="1"/>
    </xf>
    <xf numFmtId="1" fontId="30" fillId="3" borderId="3" xfId="0" applyNumberFormat="1" applyFont="1" applyFill="1" applyBorder="1" applyAlignment="1">
      <alignment horizontal="center" vertical="center" shrinkToFit="1"/>
    </xf>
    <xf numFmtId="1" fontId="30" fillId="3" borderId="4" xfId="0" applyNumberFormat="1" applyFont="1" applyFill="1" applyBorder="1" applyAlignment="1">
      <alignment horizontal="center" vertical="center" shrinkToFit="1"/>
    </xf>
    <xf numFmtId="1" fontId="34" fillId="0" borderId="14" xfId="0" applyNumberFormat="1" applyFont="1" applyBorder="1" applyAlignment="1">
      <alignment horizontal="center" vertical="center" wrapText="1"/>
    </xf>
    <xf numFmtId="1" fontId="34" fillId="0" borderId="15" xfId="0" applyNumberFormat="1" applyFont="1" applyBorder="1" applyAlignment="1">
      <alignment horizontal="center" vertical="center" wrapText="1"/>
    </xf>
    <xf numFmtId="1" fontId="34" fillId="0" borderId="16" xfId="0" applyNumberFormat="1" applyFont="1" applyBorder="1" applyAlignment="1">
      <alignment horizontal="center" vertical="center" wrapText="1"/>
    </xf>
    <xf numFmtId="0" fontId="27" fillId="0" borderId="27" xfId="0" applyFont="1" applyBorder="1" applyAlignment="1">
      <alignment horizontal="center" vertical="center"/>
    </xf>
    <xf numFmtId="0" fontId="27" fillId="0" borderId="24" xfId="0" applyFont="1" applyBorder="1" applyAlignment="1">
      <alignment horizontal="center" vertical="center"/>
    </xf>
    <xf numFmtId="0" fontId="28" fillId="0" borderId="27" xfId="0" applyFont="1" applyBorder="1" applyAlignment="1">
      <alignment horizontal="center" vertical="center"/>
    </xf>
    <xf numFmtId="0" fontId="28" fillId="0" borderId="24" xfId="0" applyFont="1" applyBorder="1" applyAlignment="1">
      <alignment horizontal="center" vertical="center"/>
    </xf>
    <xf numFmtId="0" fontId="36" fillId="0" borderId="86" xfId="0" applyFont="1" applyBorder="1" applyAlignment="1">
      <alignment horizontal="center" vertical="center" wrapText="1"/>
    </xf>
    <xf numFmtId="0" fontId="36" fillId="0" borderId="29" xfId="0" applyFont="1" applyBorder="1" applyAlignment="1">
      <alignment horizontal="center" vertical="center" wrapText="1"/>
    </xf>
    <xf numFmtId="0" fontId="34" fillId="0" borderId="82" xfId="0" applyFont="1" applyBorder="1" applyAlignment="1">
      <alignment horizontal="center" vertical="center"/>
    </xf>
    <xf numFmtId="0" fontId="34" fillId="0" borderId="84" xfId="0" applyFont="1" applyBorder="1" applyAlignment="1">
      <alignment horizontal="center" vertical="center"/>
    </xf>
    <xf numFmtId="0" fontId="59" fillId="0" borderId="27" xfId="0" applyFont="1" applyBorder="1" applyAlignment="1">
      <alignment horizontal="center" vertical="center"/>
    </xf>
    <xf numFmtId="0" fontId="59" fillId="0" borderId="24" xfId="0" applyFont="1" applyBorder="1" applyAlignment="1">
      <alignment horizontal="center" vertical="center"/>
    </xf>
    <xf numFmtId="0" fontId="30" fillId="0" borderId="33"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33" xfId="0" applyFont="1" applyBorder="1" applyAlignment="1">
      <alignment horizontal="center" vertical="center" wrapText="1"/>
    </xf>
    <xf numFmtId="0" fontId="27" fillId="11" borderId="36" xfId="0" applyFont="1" applyFill="1" applyBorder="1" applyAlignment="1">
      <alignment horizontal="center" wrapText="1"/>
    </xf>
    <xf numFmtId="0" fontId="27" fillId="11" borderId="37" xfId="0" applyFont="1" applyFill="1" applyBorder="1" applyAlignment="1">
      <alignment horizontal="center" wrapText="1"/>
    </xf>
    <xf numFmtId="0" fontId="27" fillId="11" borderId="38" xfId="0" applyFont="1" applyFill="1" applyBorder="1" applyAlignment="1">
      <alignment horizontal="center" wrapText="1"/>
    </xf>
    <xf numFmtId="0" fontId="29" fillId="0" borderId="36" xfId="0" applyFont="1" applyBorder="1" applyAlignment="1">
      <alignment horizontal="center" wrapText="1"/>
    </xf>
    <xf numFmtId="0" fontId="29" fillId="0" borderId="38" xfId="0" applyFont="1" applyBorder="1" applyAlignment="1">
      <alignment horizontal="center" wrapText="1"/>
    </xf>
    <xf numFmtId="0" fontId="27" fillId="0" borderId="39" xfId="0" applyFont="1" applyBorder="1" applyAlignment="1">
      <alignment horizontal="center"/>
    </xf>
    <xf numFmtId="0" fontId="27" fillId="0" borderId="9" xfId="0" applyFont="1" applyBorder="1" applyAlignment="1">
      <alignment horizontal="center"/>
    </xf>
    <xf numFmtId="0" fontId="27" fillId="0" borderId="36"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38" xfId="0" applyFont="1" applyBorder="1" applyAlignment="1">
      <alignment horizontal="center" vertical="center" wrapText="1"/>
    </xf>
    <xf numFmtId="0" fontId="36" fillId="11" borderId="62" xfId="0" applyFont="1" applyFill="1" applyBorder="1" applyAlignment="1">
      <alignment horizontal="center" vertical="center"/>
    </xf>
    <xf numFmtId="0" fontId="36" fillId="11" borderId="51" xfId="0" applyFont="1" applyFill="1" applyBorder="1" applyAlignment="1">
      <alignment horizontal="center" vertical="center"/>
    </xf>
    <xf numFmtId="0" fontId="36" fillId="11" borderId="52" xfId="0" applyFont="1" applyFill="1" applyBorder="1" applyAlignment="1">
      <alignment horizontal="center" vertical="center"/>
    </xf>
    <xf numFmtId="0" fontId="41" fillId="0" borderId="36" xfId="0" applyFont="1" applyBorder="1" applyAlignment="1">
      <alignment horizontal="center" vertical="top" wrapText="1"/>
    </xf>
    <xf numFmtId="0" fontId="41" fillId="0" borderId="38" xfId="0" applyFont="1" applyBorder="1" applyAlignment="1">
      <alignment horizontal="center" vertical="top" wrapText="1"/>
    </xf>
    <xf numFmtId="0" fontId="29" fillId="0" borderId="41" xfId="0" applyFont="1" applyBorder="1" applyAlignment="1">
      <alignment horizontal="center" wrapText="1"/>
    </xf>
    <xf numFmtId="0" fontId="29" fillId="0" borderId="42" xfId="0" applyFont="1" applyBorder="1" applyAlignment="1">
      <alignment horizontal="center" wrapText="1"/>
    </xf>
    <xf numFmtId="0" fontId="29" fillId="0" borderId="41" xfId="0" applyFont="1" applyBorder="1" applyAlignment="1">
      <alignment horizontal="center"/>
    </xf>
    <xf numFmtId="0" fontId="29" fillId="0" borderId="42" xfId="0" applyFont="1" applyBorder="1" applyAlignment="1">
      <alignment horizontal="center"/>
    </xf>
    <xf numFmtId="0" fontId="27" fillId="11" borderId="41" xfId="0" applyFont="1" applyFill="1" applyBorder="1" applyAlignment="1">
      <alignment horizontal="center"/>
    </xf>
    <xf numFmtId="0" fontId="27" fillId="11" borderId="42" xfId="0" applyFont="1" applyFill="1" applyBorder="1" applyAlignment="1">
      <alignment horizontal="center"/>
    </xf>
    <xf numFmtId="0" fontId="36" fillId="0" borderId="36"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38"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42" xfId="0" applyFont="1" applyBorder="1" applyAlignment="1">
      <alignment horizontal="center" vertical="center" wrapText="1"/>
    </xf>
    <xf numFmtId="0" fontId="29" fillId="0" borderId="14" xfId="0" applyFont="1" applyBorder="1" applyAlignment="1">
      <alignment horizontal="center"/>
    </xf>
    <xf numFmtId="0" fontId="41" fillId="0" borderId="62" xfId="0" applyFont="1" applyBorder="1" applyAlignment="1">
      <alignment horizontal="center" vertical="top" wrapText="1"/>
    </xf>
    <xf numFmtId="0" fontId="41" fillId="0" borderId="52" xfId="0" applyFont="1" applyBorder="1" applyAlignment="1">
      <alignment horizontal="center" vertical="top" wrapText="1"/>
    </xf>
    <xf numFmtId="0" fontId="27" fillId="11" borderId="16" xfId="0" applyFont="1" applyFill="1" applyBorder="1" applyAlignment="1">
      <alignment horizontal="center"/>
    </xf>
    <xf numFmtId="0" fontId="36" fillId="0" borderId="62" xfId="0" applyFont="1" applyBorder="1" applyAlignment="1">
      <alignment horizontal="center" vertical="center" wrapText="1"/>
    </xf>
    <xf numFmtId="0" fontId="36" fillId="0" borderId="51" xfId="0" applyFont="1" applyBorder="1" applyAlignment="1">
      <alignment horizontal="center" vertical="center" wrapText="1"/>
    </xf>
    <xf numFmtId="0" fontId="36" fillId="0" borderId="52" xfId="0" applyFont="1" applyBorder="1" applyAlignment="1">
      <alignment horizontal="center" vertical="center" wrapText="1"/>
    </xf>
    <xf numFmtId="0" fontId="41" fillId="0" borderId="51" xfId="0" applyFont="1" applyBorder="1" applyAlignment="1">
      <alignment horizontal="center" vertical="top" wrapText="1"/>
    </xf>
    <xf numFmtId="0" fontId="67" fillId="0" borderId="41" xfId="0" applyFont="1" applyBorder="1" applyAlignment="1">
      <alignment horizontal="left" vertical="top" wrapText="1"/>
    </xf>
    <xf numFmtId="0" fontId="67" fillId="0" borderId="15" xfId="0" applyFont="1" applyBorder="1" applyAlignment="1">
      <alignment horizontal="left" vertical="top" wrapText="1"/>
    </xf>
    <xf numFmtId="0" fontId="67" fillId="0" borderId="42" xfId="0" applyFont="1" applyBorder="1" applyAlignment="1">
      <alignment horizontal="left" vertical="top" wrapText="1"/>
    </xf>
    <xf numFmtId="0" fontId="29" fillId="0" borderId="16" xfId="0" applyFont="1" applyBorder="1" applyAlignment="1">
      <alignment horizontal="center"/>
    </xf>
    <xf numFmtId="0" fontId="30" fillId="0" borderId="36"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38" xfId="0" applyFont="1" applyBorder="1" applyAlignment="1">
      <alignment horizontal="center" vertical="center" wrapText="1"/>
    </xf>
    <xf numFmtId="0" fontId="29" fillId="0" borderId="37" xfId="0" applyFont="1" applyBorder="1" applyAlignment="1">
      <alignment horizontal="center" wrapText="1"/>
    </xf>
    <xf numFmtId="0" fontId="27" fillId="0" borderId="41" xfId="0" applyFont="1" applyBorder="1" applyAlignment="1">
      <alignment horizontal="center"/>
    </xf>
    <xf numFmtId="0" fontId="27" fillId="0" borderId="16" xfId="0" applyFont="1" applyBorder="1" applyAlignment="1">
      <alignment horizontal="center"/>
    </xf>
    <xf numFmtId="0" fontId="27" fillId="0" borderId="14" xfId="0" applyFont="1" applyBorder="1" applyAlignment="1">
      <alignment horizontal="center"/>
    </xf>
    <xf numFmtId="0" fontId="73" fillId="0" borderId="0" xfId="0" applyFont="1" applyAlignment="1">
      <alignment horizontal="center" vertical="top"/>
    </xf>
    <xf numFmtId="0" fontId="27" fillId="0" borderId="53" xfId="0" applyFont="1" applyBorder="1" applyAlignment="1">
      <alignment horizontal="center" vertical="center"/>
    </xf>
    <xf numFmtId="0" fontId="27" fillId="0" borderId="26" xfId="0" applyFont="1" applyBorder="1" applyAlignment="1">
      <alignment horizontal="center" vertical="center"/>
    </xf>
    <xf numFmtId="0" fontId="27" fillId="11" borderId="14" xfId="0" applyFont="1" applyFill="1" applyBorder="1" applyAlignment="1">
      <alignment horizontal="center"/>
    </xf>
    <xf numFmtId="0" fontId="27" fillId="0" borderId="33" xfId="0" applyFont="1" applyBorder="1" applyAlignment="1">
      <alignment horizontal="center" vertical="center"/>
    </xf>
    <xf numFmtId="0" fontId="27" fillId="0" borderId="34" xfId="0" applyFont="1" applyBorder="1" applyAlignment="1">
      <alignment horizontal="center" vertical="center"/>
    </xf>
    <xf numFmtId="0" fontId="30" fillId="0" borderId="39" xfId="0" applyFont="1" applyBorder="1" applyAlignment="1">
      <alignment horizontal="center" vertical="center" wrapText="1"/>
    </xf>
    <xf numFmtId="0" fontId="27" fillId="0" borderId="9" xfId="0" applyFont="1" applyBorder="1" applyAlignment="1">
      <alignment horizontal="center" vertical="center" wrapText="1"/>
    </xf>
    <xf numFmtId="0" fontId="28" fillId="0" borderId="41" xfId="0" applyFont="1" applyBorder="1" applyAlignment="1">
      <alignment horizontal="left" vertical="top" wrapText="1"/>
    </xf>
    <xf numFmtId="0" fontId="28" fillId="0" borderId="15" xfId="0" applyFont="1" applyBorder="1" applyAlignment="1">
      <alignment horizontal="left" vertical="top" wrapText="1"/>
    </xf>
    <xf numFmtId="0" fontId="28" fillId="0" borderId="42" xfId="0" applyFont="1" applyBorder="1" applyAlignment="1">
      <alignment horizontal="left" vertical="top" wrapText="1"/>
    </xf>
    <xf numFmtId="0" fontId="28" fillId="0" borderId="92" xfId="0" applyFont="1" applyBorder="1" applyAlignment="1">
      <alignment horizontal="left" vertical="top" wrapText="1"/>
    </xf>
    <xf numFmtId="0" fontId="28" fillId="0" borderId="73" xfId="0" applyFont="1" applyBorder="1" applyAlignment="1">
      <alignment horizontal="left" vertical="top" wrapText="1"/>
    </xf>
    <xf numFmtId="0" fontId="28" fillId="0" borderId="93" xfId="0" applyFont="1" applyBorder="1" applyAlignment="1">
      <alignment horizontal="left" vertical="top" wrapText="1"/>
    </xf>
    <xf numFmtId="0" fontId="27" fillId="11" borderId="36" xfId="0" applyFont="1" applyFill="1" applyBorder="1" applyAlignment="1">
      <alignment horizontal="center" vertical="top" wrapText="1"/>
    </xf>
    <xf numFmtId="0" fontId="27" fillId="11" borderId="37" xfId="0" applyFont="1" applyFill="1" applyBorder="1" applyAlignment="1">
      <alignment horizontal="center" vertical="top" wrapText="1"/>
    </xf>
    <xf numFmtId="164" fontId="76" fillId="0" borderId="0" xfId="0" applyNumberFormat="1" applyFont="1" applyAlignment="1">
      <alignment horizontal="center" vertical="center" shrinkToFit="1"/>
    </xf>
    <xf numFmtId="0" fontId="27" fillId="11" borderId="41" xfId="0" applyFont="1" applyFill="1" applyBorder="1" applyAlignment="1">
      <alignment horizontal="center" wrapText="1"/>
    </xf>
    <xf numFmtId="0" fontId="27" fillId="11" borderId="15" xfId="0" applyFont="1" applyFill="1" applyBorder="1" applyAlignment="1">
      <alignment horizontal="center" wrapText="1"/>
    </xf>
    <xf numFmtId="0" fontId="36" fillId="11" borderId="36" xfId="0" applyFont="1" applyFill="1" applyBorder="1" applyAlignment="1">
      <alignment horizontal="center" vertical="center"/>
    </xf>
    <xf numFmtId="0" fontId="36" fillId="11" borderId="37" xfId="0" applyFont="1" applyFill="1" applyBorder="1" applyAlignment="1">
      <alignment horizontal="center" vertical="center"/>
    </xf>
    <xf numFmtId="0" fontId="29" fillId="0" borderId="15" xfId="0" applyFont="1" applyBorder="1" applyAlignment="1">
      <alignment horizontal="left" vertical="top" wrapText="1"/>
    </xf>
    <xf numFmtId="0" fontId="29" fillId="0" borderId="42" xfId="0" applyFont="1" applyBorder="1" applyAlignment="1">
      <alignment horizontal="left" vertical="top" wrapText="1"/>
    </xf>
    <xf numFmtId="0" fontId="36" fillId="0" borderId="97" xfId="0" applyFont="1" applyBorder="1" applyAlignment="1">
      <alignment horizontal="center" vertical="center"/>
    </xf>
    <xf numFmtId="0" fontId="29" fillId="0" borderId="15" xfId="0" applyFont="1" applyBorder="1" applyAlignment="1">
      <alignment horizontal="center"/>
    </xf>
    <xf numFmtId="0" fontId="27" fillId="0" borderId="48" xfId="0" applyFont="1" applyBorder="1" applyAlignment="1">
      <alignment horizontal="center" vertical="center"/>
    </xf>
    <xf numFmtId="0" fontId="27" fillId="0" borderId="94" xfId="0" applyFont="1" applyBorder="1" applyAlignment="1">
      <alignment horizontal="center" vertical="center" wrapText="1"/>
    </xf>
    <xf numFmtId="0" fontId="27" fillId="0" borderId="95" xfId="0" applyFont="1" applyBorder="1" applyAlignment="1">
      <alignment horizontal="center" vertical="center" wrapText="1"/>
    </xf>
    <xf numFmtId="0" fontId="27" fillId="0" borderId="57" xfId="0" applyFont="1" applyBorder="1" applyAlignment="1">
      <alignment horizontal="center" vertical="center"/>
    </xf>
    <xf numFmtId="0" fontId="27" fillId="0" borderId="58" xfId="0" applyFont="1" applyBorder="1" applyAlignment="1">
      <alignment horizontal="center" vertical="center"/>
    </xf>
    <xf numFmtId="0" fontId="27" fillId="11" borderId="50" xfId="0" applyFont="1" applyFill="1" applyBorder="1" applyAlignment="1">
      <alignment horizontal="center" wrapText="1"/>
    </xf>
    <xf numFmtId="0" fontId="27" fillId="11" borderId="96" xfId="0" applyFont="1" applyFill="1" applyBorder="1" applyAlignment="1">
      <alignment horizontal="center" wrapText="1"/>
    </xf>
    <xf numFmtId="0" fontId="27" fillId="11" borderId="97" xfId="0" applyFont="1" applyFill="1" applyBorder="1" applyAlignment="1">
      <alignment horizontal="center" wrapText="1"/>
    </xf>
    <xf numFmtId="0" fontId="27" fillId="11" borderId="72" xfId="0" applyFont="1" applyFill="1" applyBorder="1" applyAlignment="1">
      <alignment horizontal="center"/>
    </xf>
    <xf numFmtId="0" fontId="27" fillId="11" borderId="89" xfId="0" applyFont="1" applyFill="1" applyBorder="1" applyAlignment="1">
      <alignment horizontal="center"/>
    </xf>
    <xf numFmtId="0" fontId="27" fillId="0" borderId="79" xfId="0" applyFont="1" applyBorder="1" applyAlignment="1">
      <alignment horizontal="center"/>
    </xf>
    <xf numFmtId="0" fontId="27" fillId="0" borderId="26" xfId="0" applyFont="1" applyBorder="1" applyAlignment="1">
      <alignment horizontal="center"/>
    </xf>
    <xf numFmtId="0" fontId="27" fillId="11" borderId="15" xfId="0" applyFont="1" applyFill="1" applyBorder="1" applyAlignment="1">
      <alignment horizontal="center"/>
    </xf>
    <xf numFmtId="0" fontId="19" fillId="0" borderId="39" xfId="0" applyFont="1" applyBorder="1" applyAlignment="1">
      <alignment horizontal="center"/>
    </xf>
    <xf numFmtId="0" fontId="19" fillId="0" borderId="9" xfId="0" applyFont="1" applyBorder="1" applyAlignment="1">
      <alignment horizontal="center"/>
    </xf>
    <xf numFmtId="0" fontId="19" fillId="0" borderId="40" xfId="0" applyFont="1" applyBorder="1" applyAlignment="1">
      <alignment horizontal="center"/>
    </xf>
    <xf numFmtId="0" fontId="27" fillId="11" borderId="69" xfId="0" applyFont="1" applyFill="1" applyBorder="1" applyAlignment="1">
      <alignment horizontal="center"/>
    </xf>
    <xf numFmtId="0" fontId="27" fillId="11" borderId="79" xfId="0" applyFont="1" applyFill="1" applyBorder="1" applyAlignment="1">
      <alignment horizontal="center"/>
    </xf>
    <xf numFmtId="0" fontId="15" fillId="0" borderId="50" xfId="0" applyFont="1" applyBorder="1" applyAlignment="1">
      <alignment horizontal="center" vertical="center" wrapText="1"/>
    </xf>
    <xf numFmtId="0" fontId="15" fillId="0" borderId="96" xfId="0" applyFont="1" applyBorder="1" applyAlignment="1">
      <alignment horizontal="center" vertical="center" wrapText="1"/>
    </xf>
    <xf numFmtId="0" fontId="15" fillId="0" borderId="97" xfId="0" applyFont="1" applyBorder="1" applyAlignment="1">
      <alignment horizontal="center" vertical="center" wrapText="1"/>
    </xf>
    <xf numFmtId="0" fontId="19" fillId="0" borderId="69" xfId="0" applyFont="1" applyBorder="1" applyAlignment="1">
      <alignment horizontal="center"/>
    </xf>
    <xf numFmtId="0" fontId="19" fillId="0" borderId="79" xfId="0" applyFont="1" applyBorder="1" applyAlignment="1">
      <alignment horizontal="center"/>
    </xf>
    <xf numFmtId="0" fontId="19" fillId="0" borderId="72" xfId="0" applyFont="1" applyBorder="1" applyAlignment="1">
      <alignment horizontal="center"/>
    </xf>
    <xf numFmtId="0" fontId="19" fillId="0" borderId="89" xfId="0" applyFont="1" applyBorder="1" applyAlignment="1">
      <alignment horizontal="center"/>
    </xf>
    <xf numFmtId="0" fontId="17" fillId="0" borderId="52" xfId="0" applyFont="1" applyBorder="1" applyAlignment="1">
      <alignment horizontal="center" vertical="center" wrapText="1"/>
    </xf>
    <xf numFmtId="0" fontId="67" fillId="0" borderId="101" xfId="0" applyFont="1" applyBorder="1" applyAlignment="1">
      <alignment vertical="top" wrapText="1"/>
    </xf>
    <xf numFmtId="0" fontId="67" fillId="0" borderId="102" xfId="0" applyFont="1" applyBorder="1" applyAlignment="1">
      <alignment vertical="top" wrapText="1"/>
    </xf>
    <xf numFmtId="0" fontId="67" fillId="0" borderId="103" xfId="0" applyFont="1" applyBorder="1" applyAlignment="1">
      <alignment vertical="top" wrapText="1"/>
    </xf>
    <xf numFmtId="0" fontId="19" fillId="0" borderId="66" xfId="0" applyFont="1" applyBorder="1" applyAlignment="1">
      <alignment horizontal="center"/>
    </xf>
    <xf numFmtId="0" fontId="19" fillId="0" borderId="71" xfId="0" applyFont="1" applyBorder="1" applyAlignment="1">
      <alignment horizontal="center"/>
    </xf>
    <xf numFmtId="0" fontId="19" fillId="0" borderId="70" xfId="0" applyFont="1" applyBorder="1" applyAlignment="1">
      <alignment horizontal="center"/>
    </xf>
    <xf numFmtId="0" fontId="19" fillId="0" borderId="25" xfId="0" applyFont="1" applyBorder="1" applyAlignment="1">
      <alignment horizontal="center"/>
    </xf>
    <xf numFmtId="0" fontId="27" fillId="0" borderId="53" xfId="0" applyFont="1" applyBorder="1" applyAlignment="1">
      <alignment horizontal="center" vertical="center" wrapText="1"/>
    </xf>
    <xf numFmtId="0" fontId="27" fillId="0" borderId="26" xfId="0" applyFont="1" applyBorder="1" applyAlignment="1">
      <alignment horizontal="center" vertical="center" wrapText="1"/>
    </xf>
    <xf numFmtId="0" fontId="15" fillId="0" borderId="42" xfId="0" applyFont="1" applyBorder="1" applyAlignment="1">
      <alignment horizontal="center" vertical="center" wrapText="1"/>
    </xf>
    <xf numFmtId="0" fontId="27" fillId="0" borderId="41" xfId="0" applyFont="1" applyBorder="1" applyAlignment="1">
      <alignment horizontal="left" vertical="center" wrapText="1"/>
    </xf>
    <xf numFmtId="0" fontId="27" fillId="0" borderId="15" xfId="0" applyFont="1" applyBorder="1" applyAlignment="1">
      <alignment horizontal="left" vertical="center" wrapText="1"/>
    </xf>
    <xf numFmtId="0" fontId="27" fillId="0" borderId="42" xfId="0" applyFont="1" applyBorder="1" applyAlignment="1">
      <alignment horizontal="left" vertical="center" wrapText="1"/>
    </xf>
    <xf numFmtId="0" fontId="27" fillId="8" borderId="41" xfId="0" applyFont="1" applyFill="1" applyBorder="1" applyAlignment="1">
      <alignment horizontal="center"/>
    </xf>
    <xf numFmtId="0" fontId="27" fillId="8" borderId="15" xfId="0" applyFont="1" applyFill="1" applyBorder="1" applyAlignment="1">
      <alignment horizontal="center"/>
    </xf>
    <xf numFmtId="0" fontId="27" fillId="8" borderId="42" xfId="0" applyFont="1" applyFill="1" applyBorder="1" applyAlignment="1">
      <alignment horizontal="center"/>
    </xf>
    <xf numFmtId="0" fontId="27" fillId="8" borderId="62" xfId="0" applyFont="1" applyFill="1" applyBorder="1" applyAlignment="1">
      <alignment horizontal="center" vertical="center" wrapText="1"/>
    </xf>
    <xf numFmtId="0" fontId="27" fillId="8" borderId="51" xfId="0" applyFont="1" applyFill="1" applyBorder="1" applyAlignment="1">
      <alignment horizontal="center" vertical="center" wrapText="1"/>
    </xf>
    <xf numFmtId="0" fontId="27" fillId="8" borderId="52" xfId="0" applyFont="1" applyFill="1" applyBorder="1" applyAlignment="1">
      <alignment horizontal="center" vertical="center" wrapText="1"/>
    </xf>
    <xf numFmtId="0" fontId="30" fillId="8" borderId="92" xfId="0" applyFont="1" applyFill="1" applyBorder="1" applyAlignment="1">
      <alignment horizontal="center"/>
    </xf>
    <xf numFmtId="0" fontId="30" fillId="8" borderId="73" xfId="0" applyFont="1" applyFill="1" applyBorder="1" applyAlignment="1">
      <alignment horizontal="center"/>
    </xf>
    <xf numFmtId="0" fontId="30" fillId="8" borderId="93" xfId="0" applyFont="1" applyFill="1" applyBorder="1" applyAlignment="1">
      <alignment horizontal="center"/>
    </xf>
    <xf numFmtId="0" fontId="27" fillId="11" borderId="23" xfId="0" applyFont="1" applyFill="1" applyBorder="1" applyAlignment="1">
      <alignment horizontal="center"/>
    </xf>
    <xf numFmtId="0" fontId="27" fillId="0" borderId="40" xfId="0" applyFont="1" applyBorder="1" applyAlignment="1">
      <alignment horizontal="center"/>
    </xf>
    <xf numFmtId="0" fontId="27" fillId="0" borderId="79" xfId="0" applyFont="1" applyBorder="1" applyAlignment="1">
      <alignment horizontal="center" vertical="center" wrapText="1"/>
    </xf>
    <xf numFmtId="0" fontId="30" fillId="8" borderId="41" xfId="0" applyFont="1" applyFill="1" applyBorder="1" applyAlignment="1">
      <alignment horizontal="center"/>
    </xf>
    <xf numFmtId="0" fontId="30" fillId="8" borderId="15" xfId="0" applyFont="1" applyFill="1" applyBorder="1" applyAlignment="1">
      <alignment horizontal="center"/>
    </xf>
    <xf numFmtId="0" fontId="30" fillId="8" borderId="42" xfId="0" applyFont="1" applyFill="1" applyBorder="1" applyAlignment="1">
      <alignment horizontal="center"/>
    </xf>
    <xf numFmtId="0" fontId="27" fillId="0" borderId="35" xfId="0" applyFont="1" applyBorder="1" applyAlignment="1">
      <alignment horizontal="center" vertical="center"/>
    </xf>
    <xf numFmtId="0" fontId="19" fillId="0" borderId="50" xfId="0" applyFont="1" applyBorder="1" applyAlignment="1">
      <alignment horizontal="center" wrapText="1"/>
    </xf>
    <xf numFmtId="0" fontId="19" fillId="0" borderId="96" xfId="0" applyFont="1" applyBorder="1" applyAlignment="1">
      <alignment horizontal="center" wrapText="1"/>
    </xf>
    <xf numFmtId="0" fontId="19" fillId="0" borderId="97" xfId="0" applyFont="1" applyBorder="1" applyAlignment="1">
      <alignment horizontal="center" wrapText="1"/>
    </xf>
    <xf numFmtId="0" fontId="28" fillId="8" borderId="41" xfId="0" applyFont="1" applyFill="1" applyBorder="1" applyAlignment="1">
      <alignment horizontal="center"/>
    </xf>
    <xf numFmtId="0" fontId="28" fillId="8" borderId="15" xfId="0" applyFont="1" applyFill="1" applyBorder="1" applyAlignment="1">
      <alignment horizontal="center"/>
    </xf>
    <xf numFmtId="0" fontId="28" fillId="8" borderId="42" xfId="0" applyFont="1" applyFill="1" applyBorder="1" applyAlignment="1">
      <alignment horizontal="center"/>
    </xf>
    <xf numFmtId="0" fontId="27" fillId="12" borderId="36" xfId="0" applyFont="1" applyFill="1" applyBorder="1" applyAlignment="1">
      <alignment horizontal="center" vertical="center"/>
    </xf>
    <xf numFmtId="0" fontId="27" fillId="12" borderId="37" xfId="0" applyFont="1" applyFill="1" applyBorder="1" applyAlignment="1">
      <alignment horizontal="center" vertical="center"/>
    </xf>
    <xf numFmtId="0" fontId="27" fillId="12" borderId="38" xfId="0" applyFont="1" applyFill="1" applyBorder="1" applyAlignment="1">
      <alignment horizontal="center" vertical="center"/>
    </xf>
    <xf numFmtId="0" fontId="27" fillId="11" borderId="49" xfId="0" applyFont="1" applyFill="1" applyBorder="1" applyAlignment="1">
      <alignment horizontal="center" wrapText="1"/>
    </xf>
    <xf numFmtId="0" fontId="29" fillId="8" borderId="41" xfId="0" applyFont="1" applyFill="1" applyBorder="1" applyAlignment="1">
      <alignment horizontal="center"/>
    </xf>
    <xf numFmtId="0" fontId="29" fillId="8" borderId="15" xfId="0" applyFont="1" applyFill="1" applyBorder="1" applyAlignment="1">
      <alignment horizontal="center"/>
    </xf>
    <xf numFmtId="0" fontId="29" fillId="8" borderId="42" xfId="0" applyFont="1" applyFill="1" applyBorder="1" applyAlignment="1">
      <alignment horizontal="center"/>
    </xf>
    <xf numFmtId="0" fontId="27" fillId="11" borderId="62" xfId="0" applyFont="1" applyFill="1" applyBorder="1" applyAlignment="1">
      <alignment horizontal="center" vertical="center"/>
    </xf>
    <xf numFmtId="0" fontId="27" fillId="11" borderId="51" xfId="0" applyFont="1" applyFill="1" applyBorder="1" applyAlignment="1">
      <alignment horizontal="center" vertical="center"/>
    </xf>
    <xf numFmtId="0" fontId="27" fillId="11" borderId="52" xfId="0" applyFont="1" applyFill="1" applyBorder="1" applyAlignment="1">
      <alignment horizontal="center" vertical="center"/>
    </xf>
    <xf numFmtId="0" fontId="27" fillId="12" borderId="41" xfId="0" applyFont="1" applyFill="1" applyBorder="1" applyAlignment="1">
      <alignment horizontal="center"/>
    </xf>
    <xf numFmtId="0" fontId="27" fillId="12" borderId="15" xfId="0" applyFont="1" applyFill="1" applyBorder="1" applyAlignment="1">
      <alignment horizontal="center"/>
    </xf>
    <xf numFmtId="0" fontId="27" fillId="12" borderId="42" xfId="0" applyFont="1" applyFill="1" applyBorder="1" applyAlignment="1">
      <alignment horizontal="center"/>
    </xf>
    <xf numFmtId="0" fontId="27" fillId="0" borderId="60" xfId="0" applyFont="1" applyBorder="1" applyAlignment="1">
      <alignment horizontal="center" vertical="center"/>
    </xf>
    <xf numFmtId="0" fontId="27" fillId="0" borderId="61" xfId="0" applyFont="1" applyBorder="1" applyAlignment="1">
      <alignment horizontal="center" vertical="center"/>
    </xf>
    <xf numFmtId="0" fontId="27" fillId="8" borderId="92" xfId="0" applyFont="1" applyFill="1" applyBorder="1" applyAlignment="1">
      <alignment horizontal="center"/>
    </xf>
    <xf numFmtId="0" fontId="27" fillId="8" borderId="73" xfId="0" applyFont="1" applyFill="1" applyBorder="1" applyAlignment="1">
      <alignment horizontal="center"/>
    </xf>
    <xf numFmtId="0" fontId="27" fillId="8" borderId="93" xfId="0" applyFont="1" applyFill="1" applyBorder="1" applyAlignment="1">
      <alignment horizontal="center"/>
    </xf>
    <xf numFmtId="0" fontId="27" fillId="0" borderId="49" xfId="0" applyFont="1" applyBorder="1" applyAlignment="1">
      <alignment horizontal="center" vertical="center" wrapText="1"/>
    </xf>
    <xf numFmtId="0" fontId="20" fillId="11" borderId="41" xfId="0" applyFont="1" applyFill="1" applyBorder="1" applyAlignment="1">
      <alignment horizontal="left" vertical="center" wrapText="1"/>
    </xf>
    <xf numFmtId="0" fontId="20" fillId="11" borderId="15" xfId="0" applyFont="1" applyFill="1" applyBorder="1" applyAlignment="1">
      <alignment horizontal="left" vertical="center" wrapText="1"/>
    </xf>
    <xf numFmtId="0" fontId="20" fillId="11" borderId="42" xfId="0" applyFont="1" applyFill="1" applyBorder="1" applyAlignment="1">
      <alignment horizontal="left" vertical="center" wrapText="1"/>
    </xf>
    <xf numFmtId="0" fontId="27" fillId="8" borderId="101" xfId="0" applyFont="1" applyFill="1" applyBorder="1" applyAlignment="1">
      <alignment horizontal="center"/>
    </xf>
    <xf numFmtId="0" fontId="27" fillId="8" borderId="102" xfId="0" applyFont="1" applyFill="1" applyBorder="1" applyAlignment="1">
      <alignment horizontal="center"/>
    </xf>
    <xf numFmtId="0" fontId="27" fillId="8" borderId="103" xfId="0" applyFont="1" applyFill="1" applyBorder="1" applyAlignment="1">
      <alignment horizontal="center"/>
    </xf>
    <xf numFmtId="0" fontId="36" fillId="0" borderId="14"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16" xfId="0" applyFont="1" applyBorder="1" applyAlignment="1">
      <alignment horizontal="center" vertical="center" wrapText="1"/>
    </xf>
    <xf numFmtId="0" fontId="27" fillId="0" borderId="37" xfId="0" applyFont="1" applyBorder="1" applyAlignment="1">
      <alignment horizontal="center" vertical="center"/>
    </xf>
    <xf numFmtId="0" fontId="27" fillId="8" borderId="92" xfId="0" applyFont="1" applyFill="1" applyBorder="1" applyAlignment="1">
      <alignment horizontal="center" vertical="center"/>
    </xf>
    <xf numFmtId="0" fontId="27" fillId="8" borderId="73" xfId="0" applyFont="1" applyFill="1" applyBorder="1" applyAlignment="1">
      <alignment horizontal="center" vertical="center"/>
    </xf>
    <xf numFmtId="0" fontId="27" fillId="8" borderId="93" xfId="0" applyFont="1" applyFill="1" applyBorder="1" applyAlignment="1">
      <alignment horizontal="center" vertical="center"/>
    </xf>
    <xf numFmtId="0" fontId="27" fillId="8" borderId="100" xfId="0" applyFont="1" applyFill="1" applyBorder="1" applyAlignment="1">
      <alignment horizontal="center" vertical="center" wrapText="1"/>
    </xf>
    <xf numFmtId="0" fontId="27" fillId="8" borderId="80" xfId="0" applyFont="1" applyFill="1" applyBorder="1" applyAlignment="1">
      <alignment horizontal="center" vertical="center" wrapText="1"/>
    </xf>
    <xf numFmtId="0" fontId="29" fillId="0" borderId="99" xfId="0" applyFont="1" applyBorder="1" applyAlignment="1">
      <alignment horizontal="center" vertical="center" wrapText="1"/>
    </xf>
    <xf numFmtId="0" fontId="29" fillId="0" borderId="88" xfId="0" applyFont="1" applyBorder="1" applyAlignment="1">
      <alignment horizontal="center" vertical="center" wrapText="1"/>
    </xf>
    <xf numFmtId="0" fontId="29" fillId="0" borderId="39" xfId="0" applyFont="1" applyBorder="1" applyAlignment="1">
      <alignment horizontal="center"/>
    </xf>
    <xf numFmtId="0" fontId="29" fillId="0" borderId="9" xfId="0" applyFont="1" applyBorder="1" applyAlignment="1">
      <alignment horizontal="center"/>
    </xf>
    <xf numFmtId="0" fontId="41" fillId="0" borderId="100" xfId="0" applyFont="1" applyBorder="1" applyAlignment="1">
      <alignment horizontal="center" vertical="center"/>
    </xf>
    <xf numFmtId="0" fontId="41" fillId="0" borderId="80" xfId="0" applyFont="1" applyBorder="1" applyAlignment="1">
      <alignment horizontal="center" vertical="center"/>
    </xf>
    <xf numFmtId="0" fontId="41" fillId="0" borderId="62" xfId="0" applyFont="1" applyBorder="1" applyAlignment="1">
      <alignment horizontal="center" vertical="center" wrapText="1"/>
    </xf>
    <xf numFmtId="0" fontId="41" fillId="0" borderId="51" xfId="0" applyFont="1" applyBorder="1" applyAlignment="1">
      <alignment horizontal="center" vertical="center" wrapText="1"/>
    </xf>
    <xf numFmtId="0" fontId="41" fillId="0" borderId="113"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23" xfId="0" applyFont="1" applyBorder="1" applyAlignment="1">
      <alignment horizontal="center" vertical="center" wrapText="1"/>
    </xf>
    <xf numFmtId="0" fontId="41" fillId="0" borderId="79" xfId="0" applyFont="1" applyBorder="1" applyAlignment="1">
      <alignment horizontal="center" vertical="center" wrapText="1"/>
    </xf>
    <xf numFmtId="0" fontId="41" fillId="0" borderId="120" xfId="0" applyFont="1" applyBorder="1" applyAlignment="1">
      <alignment horizontal="center" vertical="center" wrapText="1"/>
    </xf>
    <xf numFmtId="0" fontId="41" fillId="0" borderId="72" xfId="0" applyFont="1" applyBorder="1" applyAlignment="1">
      <alignment horizontal="center" vertical="center" wrapText="1"/>
    </xf>
    <xf numFmtId="49" fontId="41" fillId="0" borderId="102" xfId="0" applyNumberFormat="1" applyFont="1" applyBorder="1" applyAlignment="1">
      <alignment horizontal="left" vertical="center" wrapText="1"/>
    </xf>
    <xf numFmtId="49" fontId="41" fillId="0" borderId="103" xfId="0" applyNumberFormat="1" applyFont="1" applyBorder="1" applyAlignment="1">
      <alignment horizontal="left" vertical="center" wrapText="1"/>
    </xf>
    <xf numFmtId="0" fontId="29" fillId="0" borderId="33" xfId="0" applyFont="1" applyBorder="1" applyAlignment="1">
      <alignment horizontal="center" vertical="center"/>
    </xf>
    <xf numFmtId="0" fontId="29" fillId="0" borderId="34" xfId="0" applyFont="1" applyBorder="1" applyAlignment="1">
      <alignment horizontal="center" vertical="center"/>
    </xf>
    <xf numFmtId="0" fontId="29" fillId="0" borderId="61" xfId="0" applyFont="1" applyBorder="1" applyAlignment="1">
      <alignment horizontal="center" vertical="center"/>
    </xf>
    <xf numFmtId="0" fontId="41" fillId="0" borderId="33" xfId="0" applyFont="1" applyBorder="1" applyAlignment="1">
      <alignment horizontal="center" vertical="center" wrapText="1"/>
    </xf>
    <xf numFmtId="0" fontId="41" fillId="0" borderId="34"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34" xfId="0" applyFont="1" applyBorder="1" applyAlignment="1">
      <alignment horizontal="center" vertical="center" wrapText="1"/>
    </xf>
    <xf numFmtId="0" fontId="29" fillId="11" borderId="41" xfId="0" applyFont="1" applyFill="1" applyBorder="1" applyAlignment="1">
      <alignment horizontal="center"/>
    </xf>
    <xf numFmtId="0" fontId="29" fillId="11" borderId="16" xfId="0" applyFont="1" applyFill="1" applyBorder="1" applyAlignment="1">
      <alignment horizontal="center"/>
    </xf>
    <xf numFmtId="0" fontId="29" fillId="0" borderId="99" xfId="0" applyFont="1" applyBorder="1" applyAlignment="1">
      <alignment horizontal="center" vertical="center"/>
    </xf>
    <xf numFmtId="0" fontId="29" fillId="0" borderId="88" xfId="0" applyFont="1" applyBorder="1" applyAlignment="1">
      <alignment horizontal="center" vertical="center"/>
    </xf>
    <xf numFmtId="0" fontId="29" fillId="0" borderId="41" xfId="0" applyFont="1" applyBorder="1" applyAlignment="1">
      <alignment horizontal="left" vertical="center" wrapText="1"/>
    </xf>
    <xf numFmtId="0" fontId="29" fillId="0" borderId="42" xfId="0" applyFont="1" applyBorder="1" applyAlignment="1">
      <alignment horizontal="left" vertical="center" wrapText="1"/>
    </xf>
    <xf numFmtId="0" fontId="29" fillId="0" borderId="15" xfId="0" applyFont="1" applyBorder="1" applyAlignment="1">
      <alignment horizontal="center" wrapText="1"/>
    </xf>
    <xf numFmtId="0" fontId="29" fillId="0" borderId="52" xfId="0" applyFont="1" applyBorder="1" applyAlignment="1">
      <alignment horizontal="center" vertical="center"/>
    </xf>
    <xf numFmtId="0" fontId="29" fillId="0" borderId="91" xfId="0" applyFont="1" applyBorder="1" applyAlignment="1">
      <alignment horizontal="center" vertical="center"/>
    </xf>
    <xf numFmtId="0" fontId="29" fillId="0" borderId="35" xfId="0" applyFont="1" applyBorder="1" applyAlignment="1">
      <alignment horizontal="center" vertical="center" wrapText="1"/>
    </xf>
    <xf numFmtId="0" fontId="29" fillId="11" borderId="41" xfId="0" applyFont="1" applyFill="1" applyBorder="1" applyAlignment="1">
      <alignment horizontal="center" wrapText="1"/>
    </xf>
    <xf numFmtId="0" fontId="29" fillId="11" borderId="15" xfId="0" applyFont="1" applyFill="1" applyBorder="1" applyAlignment="1">
      <alignment horizontal="center" wrapText="1"/>
    </xf>
    <xf numFmtId="0" fontId="29" fillId="11" borderId="36" xfId="0" applyFont="1" applyFill="1" applyBorder="1" applyAlignment="1">
      <alignment horizontal="center" wrapText="1"/>
    </xf>
    <xf numFmtId="0" fontId="29" fillId="11" borderId="37" xfId="0" applyFont="1" applyFill="1" applyBorder="1" applyAlignment="1">
      <alignment horizontal="center" wrapText="1"/>
    </xf>
    <xf numFmtId="0" fontId="29" fillId="0" borderId="89" xfId="0" applyFont="1" applyBorder="1" applyAlignment="1">
      <alignment horizontal="center" vertical="center"/>
    </xf>
    <xf numFmtId="0" fontId="41" fillId="18" borderId="36" xfId="1" applyFont="1" applyFill="1" applyBorder="1" applyAlignment="1">
      <alignment horizontal="center" wrapText="1"/>
    </xf>
    <xf numFmtId="0" fontId="41" fillId="18" borderId="37" xfId="1" applyFont="1" applyFill="1" applyBorder="1" applyAlignment="1">
      <alignment horizontal="center" wrapText="1"/>
    </xf>
    <xf numFmtId="0" fontId="29" fillId="0" borderId="75" xfId="0" applyFont="1" applyBorder="1" applyAlignment="1">
      <alignment horizontal="center" vertical="center"/>
    </xf>
    <xf numFmtId="0" fontId="29" fillId="0" borderId="76" xfId="0" applyFont="1" applyBorder="1" applyAlignment="1">
      <alignment horizontal="center" vertical="center"/>
    </xf>
    <xf numFmtId="0" fontId="41" fillId="18" borderId="38" xfId="1" applyFont="1" applyFill="1" applyBorder="1" applyAlignment="1">
      <alignment horizontal="center" wrapText="1"/>
    </xf>
    <xf numFmtId="0" fontId="29" fillId="11" borderId="62" xfId="0" applyFont="1" applyFill="1" applyBorder="1" applyAlignment="1">
      <alignment horizontal="center" vertical="center"/>
    </xf>
    <xf numFmtId="0" fontId="29" fillId="11" borderId="51" xfId="0" applyFont="1" applyFill="1" applyBorder="1" applyAlignment="1">
      <alignment horizontal="center" vertical="center"/>
    </xf>
    <xf numFmtId="0" fontId="29" fillId="11" borderId="52" xfId="0" applyFont="1" applyFill="1" applyBorder="1" applyAlignment="1">
      <alignment horizontal="center" vertical="center"/>
    </xf>
    <xf numFmtId="0" fontId="29" fillId="0" borderId="69" xfId="0" applyFont="1" applyBorder="1" applyAlignment="1">
      <alignment horizontal="center" vertical="center" wrapText="1"/>
    </xf>
    <xf numFmtId="0" fontId="29" fillId="0" borderId="23" xfId="0" applyFont="1" applyBorder="1" applyAlignment="1">
      <alignment horizontal="center" vertical="center" wrapText="1"/>
    </xf>
    <xf numFmtId="0" fontId="29" fillId="11" borderId="42" xfId="0" applyFont="1" applyFill="1" applyBorder="1" applyAlignment="1">
      <alignment horizontal="center" wrapText="1"/>
    </xf>
    <xf numFmtId="0" fontId="27" fillId="0" borderId="9" xfId="0" applyFont="1" applyBorder="1" applyAlignment="1">
      <alignment horizontal="left" vertical="center"/>
    </xf>
    <xf numFmtId="0" fontId="27" fillId="0" borderId="0" xfId="0" applyFont="1" applyAlignment="1">
      <alignment horizontal="left" vertical="center"/>
    </xf>
    <xf numFmtId="0" fontId="29" fillId="0" borderId="77" xfId="0" applyFont="1" applyBorder="1" applyAlignment="1">
      <alignment horizontal="center" vertical="center"/>
    </xf>
    <xf numFmtId="0" fontId="29" fillId="0" borderId="80" xfId="0" applyFont="1" applyBorder="1" applyAlignment="1">
      <alignment horizontal="center" vertical="center"/>
    </xf>
    <xf numFmtId="0" fontId="27" fillId="0" borderId="9" xfId="0" applyFont="1" applyBorder="1" applyAlignment="1">
      <alignment horizontal="left" vertical="center" wrapText="1"/>
    </xf>
    <xf numFmtId="0" fontId="29" fillId="0" borderId="0" xfId="0" applyFont="1" applyAlignment="1">
      <alignment horizontal="left" vertical="top" wrapText="1"/>
    </xf>
    <xf numFmtId="0" fontId="29" fillId="0" borderId="50" xfId="0" applyFont="1" applyBorder="1" applyAlignment="1">
      <alignment vertical="top" wrapText="1"/>
    </xf>
    <xf numFmtId="0" fontId="29" fillId="0" borderId="96" xfId="0" applyFont="1" applyBorder="1" applyAlignment="1">
      <alignment vertical="top"/>
    </xf>
    <xf numFmtId="0" fontId="29" fillId="0" borderId="0" xfId="0" applyFont="1" applyAlignment="1">
      <alignment horizontal="left" wrapText="1"/>
    </xf>
    <xf numFmtId="0" fontId="29" fillId="0" borderId="62" xfId="0" applyFont="1" applyBorder="1" applyAlignment="1">
      <alignment horizontal="center" vertical="center"/>
    </xf>
    <xf numFmtId="0" fontId="29" fillId="0" borderId="51" xfId="0" applyFont="1" applyBorder="1" applyAlignment="1">
      <alignment horizontal="center" vertical="center"/>
    </xf>
    <xf numFmtId="0" fontId="29" fillId="0" borderId="36" xfId="0" applyFont="1" applyBorder="1" applyAlignment="1">
      <alignment horizontal="center" vertical="center" wrapText="1"/>
    </xf>
    <xf numFmtId="0" fontId="29" fillId="0" borderId="37" xfId="0" applyFont="1" applyBorder="1" applyAlignment="1">
      <alignment horizontal="center" vertical="center" wrapText="1"/>
    </xf>
    <xf numFmtId="0" fontId="29" fillId="11" borderId="38" xfId="0" applyFont="1" applyFill="1" applyBorder="1" applyAlignment="1">
      <alignment horizontal="center" wrapText="1"/>
    </xf>
    <xf numFmtId="0" fontId="29" fillId="0" borderId="60" xfId="0" applyFont="1" applyBorder="1" applyAlignment="1">
      <alignment horizontal="center" vertical="center"/>
    </xf>
    <xf numFmtId="0" fontId="29" fillId="11" borderId="36" xfId="0" applyFont="1" applyFill="1" applyBorder="1" applyAlignment="1">
      <alignment horizontal="center" vertical="center"/>
    </xf>
    <xf numFmtId="0" fontId="29" fillId="11" borderId="37" xfId="0" applyFont="1" applyFill="1" applyBorder="1" applyAlignment="1">
      <alignment horizontal="center" vertical="center"/>
    </xf>
    <xf numFmtId="0" fontId="41" fillId="0" borderId="48"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92" xfId="0" applyFont="1" applyBorder="1" applyAlignment="1">
      <alignment horizontal="left" vertical="top" wrapText="1"/>
    </xf>
    <xf numFmtId="0" fontId="29" fillId="0" borderId="93" xfId="0" applyFont="1" applyBorder="1" applyAlignment="1">
      <alignment horizontal="left" vertical="top" wrapText="1"/>
    </xf>
    <xf numFmtId="0" fontId="29" fillId="11" borderId="14" xfId="0" applyFont="1" applyFill="1" applyBorder="1" applyAlignment="1">
      <alignment horizontal="center"/>
    </xf>
    <xf numFmtId="0" fontId="67" fillId="0" borderId="41" xfId="0" applyFont="1" applyBorder="1" applyAlignment="1">
      <alignment horizontal="left" vertical="center" wrapText="1"/>
    </xf>
    <xf numFmtId="0" fontId="67" fillId="0" borderId="42" xfId="0" applyFont="1" applyBorder="1" applyAlignment="1">
      <alignment horizontal="left" vertical="center" wrapText="1"/>
    </xf>
    <xf numFmtId="0" fontId="29" fillId="11" borderId="16" xfId="0" applyFont="1" applyFill="1" applyBorder="1" applyAlignment="1">
      <alignment horizontal="center" wrapText="1"/>
    </xf>
    <xf numFmtId="0" fontId="29" fillId="11" borderId="14" xfId="0" applyFont="1" applyFill="1" applyBorder="1" applyAlignment="1">
      <alignment horizontal="center" wrapText="1"/>
    </xf>
    <xf numFmtId="0" fontId="29" fillId="0" borderId="71" xfId="0" applyFont="1" applyBorder="1" applyAlignment="1">
      <alignment horizontal="center" vertical="center"/>
    </xf>
    <xf numFmtId="0" fontId="29" fillId="0" borderId="103" xfId="0" applyFont="1" applyBorder="1" applyAlignment="1">
      <alignment horizontal="center" vertical="center"/>
    </xf>
    <xf numFmtId="0" fontId="28" fillId="0" borderId="41" xfId="0" applyFont="1" applyBorder="1" applyAlignment="1">
      <alignment vertical="center" wrapText="1"/>
    </xf>
    <xf numFmtId="0" fontId="28" fillId="0" borderId="42" xfId="0" applyFont="1" applyBorder="1" applyAlignment="1">
      <alignment vertical="center" wrapText="1"/>
    </xf>
    <xf numFmtId="0" fontId="29" fillId="0" borderId="41" xfId="0" applyFont="1" applyBorder="1" applyAlignment="1">
      <alignment horizontal="left" wrapText="1"/>
    </xf>
    <xf numFmtId="0" fontId="29" fillId="0" borderId="42" xfId="0" applyFont="1" applyBorder="1" applyAlignment="1">
      <alignment horizontal="left" wrapText="1"/>
    </xf>
    <xf numFmtId="0" fontId="29" fillId="0" borderId="50" xfId="0" applyFont="1" applyBorder="1" applyAlignment="1">
      <alignment horizontal="center" vertical="center" wrapText="1"/>
    </xf>
    <xf numFmtId="0" fontId="29" fillId="0" borderId="97" xfId="0" applyFont="1" applyBorder="1" applyAlignment="1">
      <alignment horizontal="center" vertical="center" wrapText="1"/>
    </xf>
    <xf numFmtId="0" fontId="29" fillId="0" borderId="50" xfId="0" applyFont="1" applyBorder="1" applyAlignment="1">
      <alignment horizontal="center" wrapText="1"/>
    </xf>
    <xf numFmtId="0" fontId="29" fillId="0" borderId="97" xfId="0" applyFont="1" applyBorder="1" applyAlignment="1">
      <alignment horizontal="center" wrapText="1"/>
    </xf>
    <xf numFmtId="0" fontId="41" fillId="18" borderId="62" xfId="1" applyFont="1" applyFill="1" applyBorder="1" applyAlignment="1">
      <alignment horizontal="center" wrapText="1"/>
    </xf>
    <xf numFmtId="0" fontId="41" fillId="18" borderId="51" xfId="1" applyFont="1" applyFill="1" applyBorder="1" applyAlignment="1">
      <alignment horizontal="center" wrapText="1"/>
    </xf>
    <xf numFmtId="0" fontId="41" fillId="18" borderId="52" xfId="1" applyFont="1" applyFill="1" applyBorder="1" applyAlignment="1">
      <alignment horizontal="center" wrapText="1"/>
    </xf>
    <xf numFmtId="0" fontId="29" fillId="0" borderId="100" xfId="0" applyFont="1" applyBorder="1" applyAlignment="1">
      <alignment horizontal="center" vertical="center"/>
    </xf>
    <xf numFmtId="0" fontId="41" fillId="0" borderId="0" xfId="0" applyFont="1" applyAlignment="1">
      <alignment horizontal="center" vertical="center" textRotation="90"/>
    </xf>
    <xf numFmtId="0" fontId="29" fillId="0" borderId="41" xfId="0" applyFont="1" applyBorder="1" applyAlignment="1">
      <alignment vertical="center" wrapText="1"/>
    </xf>
    <xf numFmtId="0" fontId="29" fillId="0" borderId="42" xfId="0" applyFont="1" applyBorder="1" applyAlignment="1">
      <alignment vertical="center" wrapText="1"/>
    </xf>
    <xf numFmtId="0" fontId="29" fillId="0" borderId="97" xfId="0" applyFont="1" applyBorder="1" applyAlignment="1">
      <alignment vertical="top"/>
    </xf>
    <xf numFmtId="0" fontId="41" fillId="0" borderId="52" xfId="0" applyFont="1" applyBorder="1" applyAlignment="1">
      <alignment horizontal="center" vertical="center" wrapText="1"/>
    </xf>
    <xf numFmtId="0" fontId="41" fillId="0" borderId="89" xfId="0" applyFont="1" applyBorder="1" applyAlignment="1">
      <alignment horizontal="center" vertical="center" wrapText="1"/>
    </xf>
    <xf numFmtId="0" fontId="29" fillId="0" borderId="38" xfId="0" applyFont="1" applyBorder="1" applyAlignment="1">
      <alignment horizontal="center" vertical="center" wrapText="1"/>
    </xf>
    <xf numFmtId="0" fontId="29" fillId="11" borderId="42" xfId="0" applyFont="1" applyFill="1" applyBorder="1" applyAlignment="1">
      <alignment horizontal="center"/>
    </xf>
    <xf numFmtId="0" fontId="29" fillId="0" borderId="36" xfId="0" applyFont="1" applyBorder="1" applyAlignment="1">
      <alignment horizontal="center"/>
    </xf>
    <xf numFmtId="0" fontId="29" fillId="0" borderId="38" xfId="0" applyFont="1" applyBorder="1" applyAlignment="1">
      <alignment horizontal="center"/>
    </xf>
    <xf numFmtId="0" fontId="20" fillId="0" borderId="1" xfId="0" applyFont="1" applyFill="1" applyBorder="1" applyAlignment="1">
      <alignment horizontal="left" vertical="top" wrapText="1"/>
    </xf>
    <xf numFmtId="1" fontId="49" fillId="0" borderId="123" xfId="0" applyNumberFormat="1" applyFont="1" applyFill="1" applyBorder="1" applyAlignment="1">
      <alignment horizontal="right" vertical="center" wrapText="1" shrinkToFit="1"/>
    </xf>
    <xf numFmtId="1" fontId="49" fillId="0" borderId="123" xfId="0" applyNumberFormat="1" applyFont="1" applyFill="1" applyBorder="1" applyAlignment="1">
      <alignment horizontal="right" vertical="center" shrinkToFit="1"/>
    </xf>
  </cellXfs>
  <cellStyles count="2">
    <cellStyle name="Normal" xfId="0" builtinId="0"/>
    <cellStyle name="Normal 3" xfId="1" xr:uid="{B2D48825-BF8B-4CE1-A048-E5B07E49FAF4}"/>
  </cellStyles>
  <dxfs count="0"/>
  <tableStyles count="0" defaultTableStyle="TableStyleMedium2" defaultPivotStyle="PivotStyleLight16"/>
  <colors>
    <mruColors>
      <color rgb="FFD8E3F0"/>
      <color rgb="FF66FF99"/>
      <color rgb="FFFF3399"/>
      <color rgb="FF4D8A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jp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oneCellAnchor>
    <xdr:from>
      <xdr:col>1</xdr:col>
      <xdr:colOff>9526</xdr:colOff>
      <xdr:row>0</xdr:row>
      <xdr:rowOff>180975</xdr:rowOff>
    </xdr:from>
    <xdr:ext cx="1600200" cy="590550"/>
    <xdr:pic>
      <xdr:nvPicPr>
        <xdr:cNvPr id="2" name="image1.jpg">
          <a:extLst>
            <a:ext uri="{FF2B5EF4-FFF2-40B4-BE49-F238E27FC236}">
              <a16:creationId xmlns:a16="http://schemas.microsoft.com/office/drawing/2014/main" id="{56706490-CDC6-4952-AF2B-60488340DF8D}"/>
            </a:ext>
          </a:extLst>
        </xdr:cNvPr>
        <xdr:cNvPicPr preferRelativeResize="0"/>
      </xdr:nvPicPr>
      <xdr:blipFill>
        <a:blip xmlns:r="http://schemas.openxmlformats.org/officeDocument/2006/relationships" r:embed="rId1" cstate="print"/>
        <a:stretch>
          <a:fillRect/>
        </a:stretch>
      </xdr:blipFill>
      <xdr:spPr>
        <a:xfrm>
          <a:off x="638176" y="180975"/>
          <a:ext cx="1600200" cy="590550"/>
        </a:xfrm>
        <a:prstGeom prst="rect">
          <a:avLst/>
        </a:prstGeom>
        <a:noFill/>
      </xdr:spPr>
    </xdr:pic>
    <xdr:clientData fLocksWithSheet="0"/>
  </xdr:oneCellAnchor>
  <xdr:twoCellAnchor editAs="oneCell">
    <xdr:from>
      <xdr:col>12</xdr:col>
      <xdr:colOff>38100</xdr:colOff>
      <xdr:row>1</xdr:row>
      <xdr:rowOff>19050</xdr:rowOff>
    </xdr:from>
    <xdr:to>
      <xdr:col>13</xdr:col>
      <xdr:colOff>600220</xdr:colOff>
      <xdr:row>4</xdr:row>
      <xdr:rowOff>87685</xdr:rowOff>
    </xdr:to>
    <xdr:pic>
      <xdr:nvPicPr>
        <xdr:cNvPr id="4" name="Image 3">
          <a:extLst>
            <a:ext uri="{FF2B5EF4-FFF2-40B4-BE49-F238E27FC236}">
              <a16:creationId xmlns:a16="http://schemas.microsoft.com/office/drawing/2014/main" id="{2DD4726F-F423-426C-9A8B-0E09F3EE5956}"/>
            </a:ext>
          </a:extLst>
        </xdr:cNvPr>
        <xdr:cNvPicPr>
          <a:picLocks noChangeAspect="1"/>
        </xdr:cNvPicPr>
      </xdr:nvPicPr>
      <xdr:blipFill>
        <a:blip xmlns:r="http://schemas.openxmlformats.org/officeDocument/2006/relationships" r:embed="rId2"/>
        <a:stretch>
          <a:fillRect/>
        </a:stretch>
      </xdr:blipFill>
      <xdr:spPr>
        <a:xfrm>
          <a:off x="8620125" y="209550"/>
          <a:ext cx="1676545" cy="640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9526</xdr:colOff>
      <xdr:row>1</xdr:row>
      <xdr:rowOff>28575</xdr:rowOff>
    </xdr:from>
    <xdr:ext cx="1466850" cy="590550"/>
    <xdr:pic>
      <xdr:nvPicPr>
        <xdr:cNvPr id="2" name="image1.jpg">
          <a:extLst>
            <a:ext uri="{FF2B5EF4-FFF2-40B4-BE49-F238E27FC236}">
              <a16:creationId xmlns:a16="http://schemas.microsoft.com/office/drawing/2014/main" id="{F44A31B5-95C9-4B8B-9023-6980080C1F03}"/>
            </a:ext>
          </a:extLst>
        </xdr:cNvPr>
        <xdr:cNvPicPr preferRelativeResize="0"/>
      </xdr:nvPicPr>
      <xdr:blipFill>
        <a:blip xmlns:r="http://schemas.openxmlformats.org/officeDocument/2006/relationships" r:embed="rId1" cstate="print"/>
        <a:stretch>
          <a:fillRect/>
        </a:stretch>
      </xdr:blipFill>
      <xdr:spPr>
        <a:xfrm>
          <a:off x="847726" y="219075"/>
          <a:ext cx="1466850" cy="590550"/>
        </a:xfrm>
        <a:prstGeom prst="rect">
          <a:avLst/>
        </a:prstGeom>
        <a:noFill/>
      </xdr:spPr>
    </xdr:pic>
    <xdr:clientData fLocksWithSheet="0"/>
  </xdr:oneCellAnchor>
  <xdr:twoCellAnchor editAs="oneCell">
    <xdr:from>
      <xdr:col>10</xdr:col>
      <xdr:colOff>19050</xdr:colOff>
      <xdr:row>1</xdr:row>
      <xdr:rowOff>47625</xdr:rowOff>
    </xdr:from>
    <xdr:to>
      <xdr:col>12</xdr:col>
      <xdr:colOff>257320</xdr:colOff>
      <xdr:row>4</xdr:row>
      <xdr:rowOff>116260</xdr:rowOff>
    </xdr:to>
    <xdr:pic>
      <xdr:nvPicPr>
        <xdr:cNvPr id="4" name="Image 3">
          <a:extLst>
            <a:ext uri="{FF2B5EF4-FFF2-40B4-BE49-F238E27FC236}">
              <a16:creationId xmlns:a16="http://schemas.microsoft.com/office/drawing/2014/main" id="{3930129C-541D-4C73-A057-1F268726E996}"/>
            </a:ext>
          </a:extLst>
        </xdr:cNvPr>
        <xdr:cNvPicPr>
          <a:picLocks noChangeAspect="1"/>
        </xdr:cNvPicPr>
      </xdr:nvPicPr>
      <xdr:blipFill>
        <a:blip xmlns:r="http://schemas.openxmlformats.org/officeDocument/2006/relationships" r:embed="rId2"/>
        <a:stretch>
          <a:fillRect/>
        </a:stretch>
      </xdr:blipFill>
      <xdr:spPr>
        <a:xfrm>
          <a:off x="8477250" y="238125"/>
          <a:ext cx="1676545" cy="640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47626</xdr:colOff>
      <xdr:row>1</xdr:row>
      <xdr:rowOff>38100</xdr:rowOff>
    </xdr:from>
    <xdr:ext cx="1733550" cy="590550"/>
    <xdr:pic>
      <xdr:nvPicPr>
        <xdr:cNvPr id="2" name="image1.jpg">
          <a:extLst>
            <a:ext uri="{FF2B5EF4-FFF2-40B4-BE49-F238E27FC236}">
              <a16:creationId xmlns:a16="http://schemas.microsoft.com/office/drawing/2014/main" id="{67627CD5-C530-44E1-BDEB-369B32C1813B}"/>
            </a:ext>
          </a:extLst>
        </xdr:cNvPr>
        <xdr:cNvPicPr preferRelativeResize="0"/>
      </xdr:nvPicPr>
      <xdr:blipFill>
        <a:blip xmlns:r="http://schemas.openxmlformats.org/officeDocument/2006/relationships" r:embed="rId1" cstate="print"/>
        <a:stretch>
          <a:fillRect/>
        </a:stretch>
      </xdr:blipFill>
      <xdr:spPr>
        <a:xfrm>
          <a:off x="885826" y="228600"/>
          <a:ext cx="1733550" cy="590550"/>
        </a:xfrm>
        <a:prstGeom prst="rect">
          <a:avLst/>
        </a:prstGeom>
        <a:noFill/>
      </xdr:spPr>
    </xdr:pic>
    <xdr:clientData fLocksWithSheet="0"/>
  </xdr:oneCellAnchor>
  <xdr:twoCellAnchor editAs="oneCell">
    <xdr:from>
      <xdr:col>12</xdr:col>
      <xdr:colOff>19050</xdr:colOff>
      <xdr:row>1</xdr:row>
      <xdr:rowOff>19050</xdr:rowOff>
    </xdr:from>
    <xdr:to>
      <xdr:col>14</xdr:col>
      <xdr:colOff>447820</xdr:colOff>
      <xdr:row>4</xdr:row>
      <xdr:rowOff>87685</xdr:rowOff>
    </xdr:to>
    <xdr:pic>
      <xdr:nvPicPr>
        <xdr:cNvPr id="3" name="Image 2">
          <a:extLst>
            <a:ext uri="{FF2B5EF4-FFF2-40B4-BE49-F238E27FC236}">
              <a16:creationId xmlns:a16="http://schemas.microsoft.com/office/drawing/2014/main" id="{51CD317B-4CB6-4776-A54E-3A17099B9AFD}"/>
            </a:ext>
          </a:extLst>
        </xdr:cNvPr>
        <xdr:cNvPicPr>
          <a:picLocks noChangeAspect="1"/>
        </xdr:cNvPicPr>
      </xdr:nvPicPr>
      <xdr:blipFill>
        <a:blip xmlns:r="http://schemas.openxmlformats.org/officeDocument/2006/relationships" r:embed="rId2"/>
        <a:stretch>
          <a:fillRect/>
        </a:stretch>
      </xdr:blipFill>
      <xdr:spPr>
        <a:xfrm>
          <a:off x="10048875" y="209550"/>
          <a:ext cx="1676545" cy="640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1</xdr:row>
      <xdr:rowOff>38100</xdr:rowOff>
    </xdr:from>
    <xdr:ext cx="1800225" cy="590550"/>
    <xdr:pic>
      <xdr:nvPicPr>
        <xdr:cNvPr id="3" name="image1.jpg">
          <a:extLst>
            <a:ext uri="{FF2B5EF4-FFF2-40B4-BE49-F238E27FC236}">
              <a16:creationId xmlns:a16="http://schemas.microsoft.com/office/drawing/2014/main" id="{5671B8CF-DD08-4D1A-9D3A-7489F28D1F2C}"/>
            </a:ext>
          </a:extLst>
        </xdr:cNvPr>
        <xdr:cNvPicPr preferRelativeResize="0"/>
      </xdr:nvPicPr>
      <xdr:blipFill>
        <a:blip xmlns:r="http://schemas.openxmlformats.org/officeDocument/2006/relationships" r:embed="rId1" cstate="print"/>
        <a:stretch>
          <a:fillRect/>
        </a:stretch>
      </xdr:blipFill>
      <xdr:spPr>
        <a:xfrm>
          <a:off x="847725" y="228600"/>
          <a:ext cx="1800225" cy="590550"/>
        </a:xfrm>
        <a:prstGeom prst="rect">
          <a:avLst/>
        </a:prstGeom>
        <a:noFill/>
      </xdr:spPr>
    </xdr:pic>
    <xdr:clientData fLocksWithSheet="0"/>
  </xdr:oneCellAnchor>
  <xdr:twoCellAnchor editAs="oneCell">
    <xdr:from>
      <xdr:col>10</xdr:col>
      <xdr:colOff>19050</xdr:colOff>
      <xdr:row>1</xdr:row>
      <xdr:rowOff>47625</xdr:rowOff>
    </xdr:from>
    <xdr:to>
      <xdr:col>12</xdr:col>
      <xdr:colOff>19195</xdr:colOff>
      <xdr:row>4</xdr:row>
      <xdr:rowOff>116260</xdr:rowOff>
    </xdr:to>
    <xdr:pic>
      <xdr:nvPicPr>
        <xdr:cNvPr id="5" name="Image 4">
          <a:extLst>
            <a:ext uri="{FF2B5EF4-FFF2-40B4-BE49-F238E27FC236}">
              <a16:creationId xmlns:a16="http://schemas.microsoft.com/office/drawing/2014/main" id="{C3634225-5AF5-4F38-9ADC-57372DE3FEBF}"/>
            </a:ext>
          </a:extLst>
        </xdr:cNvPr>
        <xdr:cNvPicPr>
          <a:picLocks noChangeAspect="1"/>
        </xdr:cNvPicPr>
      </xdr:nvPicPr>
      <xdr:blipFill>
        <a:blip xmlns:r="http://schemas.openxmlformats.org/officeDocument/2006/relationships" r:embed="rId2"/>
        <a:stretch>
          <a:fillRect/>
        </a:stretch>
      </xdr:blipFill>
      <xdr:spPr>
        <a:xfrm>
          <a:off x="9324975" y="238125"/>
          <a:ext cx="1676545" cy="640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38100</xdr:colOff>
      <xdr:row>1</xdr:row>
      <xdr:rowOff>9525</xdr:rowOff>
    </xdr:from>
    <xdr:ext cx="1590675" cy="590550"/>
    <xdr:pic>
      <xdr:nvPicPr>
        <xdr:cNvPr id="3" name="image1.jpg">
          <a:extLst>
            <a:ext uri="{FF2B5EF4-FFF2-40B4-BE49-F238E27FC236}">
              <a16:creationId xmlns:a16="http://schemas.microsoft.com/office/drawing/2014/main" id="{6CFD5AB9-5304-4FC8-B207-233137B51E50}"/>
            </a:ext>
          </a:extLst>
        </xdr:cNvPr>
        <xdr:cNvPicPr preferRelativeResize="0"/>
      </xdr:nvPicPr>
      <xdr:blipFill>
        <a:blip xmlns:r="http://schemas.openxmlformats.org/officeDocument/2006/relationships" r:embed="rId1" cstate="print"/>
        <a:stretch>
          <a:fillRect/>
        </a:stretch>
      </xdr:blipFill>
      <xdr:spPr>
        <a:xfrm>
          <a:off x="876300" y="200025"/>
          <a:ext cx="1590675" cy="590550"/>
        </a:xfrm>
        <a:prstGeom prst="rect">
          <a:avLst/>
        </a:prstGeom>
        <a:noFill/>
      </xdr:spPr>
    </xdr:pic>
    <xdr:clientData fLocksWithSheet="0"/>
  </xdr:oneCellAnchor>
  <xdr:twoCellAnchor editAs="oneCell">
    <xdr:from>
      <xdr:col>13</xdr:col>
      <xdr:colOff>828675</xdr:colOff>
      <xdr:row>1</xdr:row>
      <xdr:rowOff>47625</xdr:rowOff>
    </xdr:from>
    <xdr:to>
      <xdr:col>16</xdr:col>
      <xdr:colOff>145</xdr:colOff>
      <xdr:row>4</xdr:row>
      <xdr:rowOff>116260</xdr:rowOff>
    </xdr:to>
    <xdr:pic>
      <xdr:nvPicPr>
        <xdr:cNvPr id="4" name="Image 3">
          <a:extLst>
            <a:ext uri="{FF2B5EF4-FFF2-40B4-BE49-F238E27FC236}">
              <a16:creationId xmlns:a16="http://schemas.microsoft.com/office/drawing/2014/main" id="{6062FEB5-B122-43AA-BEF9-06BD68EC607A}"/>
            </a:ext>
          </a:extLst>
        </xdr:cNvPr>
        <xdr:cNvPicPr>
          <a:picLocks noChangeAspect="1"/>
        </xdr:cNvPicPr>
      </xdr:nvPicPr>
      <xdr:blipFill>
        <a:blip xmlns:r="http://schemas.openxmlformats.org/officeDocument/2006/relationships" r:embed="rId2"/>
        <a:stretch>
          <a:fillRect/>
        </a:stretch>
      </xdr:blipFill>
      <xdr:spPr>
        <a:xfrm>
          <a:off x="10763250" y="238125"/>
          <a:ext cx="1676545" cy="6401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704850</xdr:colOff>
      <xdr:row>2</xdr:row>
      <xdr:rowOff>47625</xdr:rowOff>
    </xdr:from>
    <xdr:ext cx="1685925" cy="590550"/>
    <xdr:pic>
      <xdr:nvPicPr>
        <xdr:cNvPr id="3" name="image1.jpg">
          <a:extLst>
            <a:ext uri="{FF2B5EF4-FFF2-40B4-BE49-F238E27FC236}">
              <a16:creationId xmlns:a16="http://schemas.microsoft.com/office/drawing/2014/main" id="{1385C2D6-29CE-41D1-B4AE-C58389547B0A}"/>
            </a:ext>
          </a:extLst>
        </xdr:cNvPr>
        <xdr:cNvPicPr preferRelativeResize="0"/>
      </xdr:nvPicPr>
      <xdr:blipFill>
        <a:blip xmlns:r="http://schemas.openxmlformats.org/officeDocument/2006/relationships" r:embed="rId1" cstate="print"/>
        <a:stretch>
          <a:fillRect/>
        </a:stretch>
      </xdr:blipFill>
      <xdr:spPr>
        <a:xfrm>
          <a:off x="704850" y="238125"/>
          <a:ext cx="1685925" cy="590550"/>
        </a:xfrm>
        <a:prstGeom prst="rect">
          <a:avLst/>
        </a:prstGeom>
        <a:noFill/>
      </xdr:spPr>
    </xdr:pic>
    <xdr:clientData fLocksWithSheet="0"/>
  </xdr:oneCellAnchor>
  <xdr:twoCellAnchor editAs="oneCell">
    <xdr:from>
      <xdr:col>10</xdr:col>
      <xdr:colOff>47625</xdr:colOff>
      <xdr:row>2</xdr:row>
      <xdr:rowOff>19050</xdr:rowOff>
    </xdr:from>
    <xdr:to>
      <xdr:col>12</xdr:col>
      <xdr:colOff>428770</xdr:colOff>
      <xdr:row>4</xdr:row>
      <xdr:rowOff>278185</xdr:rowOff>
    </xdr:to>
    <xdr:pic>
      <xdr:nvPicPr>
        <xdr:cNvPr id="4" name="Image 3">
          <a:extLst>
            <a:ext uri="{FF2B5EF4-FFF2-40B4-BE49-F238E27FC236}">
              <a16:creationId xmlns:a16="http://schemas.microsoft.com/office/drawing/2014/main" id="{150AF5B9-6A3E-477D-B334-04C911BFB5EE}"/>
            </a:ext>
          </a:extLst>
        </xdr:cNvPr>
        <xdr:cNvPicPr>
          <a:picLocks noChangeAspect="1"/>
        </xdr:cNvPicPr>
      </xdr:nvPicPr>
      <xdr:blipFill>
        <a:blip xmlns:r="http://schemas.openxmlformats.org/officeDocument/2006/relationships" r:embed="rId2"/>
        <a:stretch>
          <a:fillRect/>
        </a:stretch>
      </xdr:blipFill>
      <xdr:spPr>
        <a:xfrm>
          <a:off x="8258175" y="209550"/>
          <a:ext cx="1676545" cy="64013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19050</xdr:colOff>
      <xdr:row>1</xdr:row>
      <xdr:rowOff>85725</xdr:rowOff>
    </xdr:from>
    <xdr:ext cx="1724025" cy="590550"/>
    <xdr:pic>
      <xdr:nvPicPr>
        <xdr:cNvPr id="7" name="image1.jpg">
          <a:extLst>
            <a:ext uri="{FF2B5EF4-FFF2-40B4-BE49-F238E27FC236}">
              <a16:creationId xmlns:a16="http://schemas.microsoft.com/office/drawing/2014/main" id="{E227E6D7-B019-46B3-8D9A-B8BE22A634D1}"/>
            </a:ext>
          </a:extLst>
        </xdr:cNvPr>
        <xdr:cNvPicPr preferRelativeResize="0"/>
      </xdr:nvPicPr>
      <xdr:blipFill>
        <a:blip xmlns:r="http://schemas.openxmlformats.org/officeDocument/2006/relationships" r:embed="rId1" cstate="print"/>
        <a:stretch>
          <a:fillRect/>
        </a:stretch>
      </xdr:blipFill>
      <xdr:spPr>
        <a:xfrm>
          <a:off x="609600" y="276225"/>
          <a:ext cx="1724025" cy="590550"/>
        </a:xfrm>
        <a:prstGeom prst="rect">
          <a:avLst/>
        </a:prstGeom>
        <a:noFill/>
      </xdr:spPr>
    </xdr:pic>
    <xdr:clientData fLocksWithSheet="0"/>
  </xdr:oneCellAnchor>
  <xdr:twoCellAnchor editAs="oneCell">
    <xdr:from>
      <xdr:col>14</xdr:col>
      <xdr:colOff>495299</xdr:colOff>
      <xdr:row>2</xdr:row>
      <xdr:rowOff>47625</xdr:rowOff>
    </xdr:from>
    <xdr:to>
      <xdr:col>17</xdr:col>
      <xdr:colOff>38100</xdr:colOff>
      <xdr:row>5</xdr:row>
      <xdr:rowOff>120608</xdr:rowOff>
    </xdr:to>
    <xdr:pic>
      <xdr:nvPicPr>
        <xdr:cNvPr id="8" name="Image 7">
          <a:extLst>
            <a:ext uri="{FF2B5EF4-FFF2-40B4-BE49-F238E27FC236}">
              <a16:creationId xmlns:a16="http://schemas.microsoft.com/office/drawing/2014/main" id="{39AA61D3-4BD4-4936-8387-AB5D658FD489}"/>
            </a:ext>
          </a:extLst>
        </xdr:cNvPr>
        <xdr:cNvPicPr>
          <a:picLocks noChangeAspect="1"/>
        </xdr:cNvPicPr>
      </xdr:nvPicPr>
      <xdr:blipFill>
        <a:blip xmlns:r="http://schemas.openxmlformats.org/officeDocument/2006/relationships" r:embed="rId2"/>
        <a:stretch>
          <a:fillRect/>
        </a:stretch>
      </xdr:blipFill>
      <xdr:spPr>
        <a:xfrm>
          <a:off x="10582274" y="428625"/>
          <a:ext cx="1676401" cy="644483"/>
        </a:xfrm>
        <a:prstGeom prst="rect">
          <a:avLst/>
        </a:prstGeom>
      </xdr:spPr>
    </xdr:pic>
    <xdr:clientData/>
  </xdr:twoCellAnchor>
  <xdr:oneCellAnchor>
    <xdr:from>
      <xdr:col>1</xdr:col>
      <xdr:colOff>28575</xdr:colOff>
      <xdr:row>2</xdr:row>
      <xdr:rowOff>28575</xdr:rowOff>
    </xdr:from>
    <xdr:ext cx="1724025" cy="590550"/>
    <xdr:pic>
      <xdr:nvPicPr>
        <xdr:cNvPr id="4" name="image1.jpg">
          <a:extLst>
            <a:ext uri="{FF2B5EF4-FFF2-40B4-BE49-F238E27FC236}">
              <a16:creationId xmlns:a16="http://schemas.microsoft.com/office/drawing/2014/main" id="{F7BF6392-CF6D-4FD4-8604-0F4E7CC805D6}"/>
            </a:ext>
          </a:extLst>
        </xdr:cNvPr>
        <xdr:cNvPicPr preferRelativeResize="0"/>
      </xdr:nvPicPr>
      <xdr:blipFill>
        <a:blip xmlns:r="http://schemas.openxmlformats.org/officeDocument/2006/relationships" r:embed="rId1" cstate="print"/>
        <a:stretch>
          <a:fillRect/>
        </a:stretch>
      </xdr:blipFill>
      <xdr:spPr>
        <a:xfrm>
          <a:off x="619125" y="409575"/>
          <a:ext cx="1724025" cy="59055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twoCellAnchor editAs="oneCell">
    <xdr:from>
      <xdr:col>1</xdr:col>
      <xdr:colOff>697706</xdr:colOff>
      <xdr:row>1</xdr:row>
      <xdr:rowOff>11907</xdr:rowOff>
    </xdr:from>
    <xdr:to>
      <xdr:col>4</xdr:col>
      <xdr:colOff>211347</xdr:colOff>
      <xdr:row>5</xdr:row>
      <xdr:rowOff>116681</xdr:rowOff>
    </xdr:to>
    <xdr:pic>
      <xdr:nvPicPr>
        <xdr:cNvPr id="2" name="Image 1">
          <a:extLst>
            <a:ext uri="{FF2B5EF4-FFF2-40B4-BE49-F238E27FC236}">
              <a16:creationId xmlns:a16="http://schemas.microsoft.com/office/drawing/2014/main" id="{51724691-0AD4-461E-8A67-DA4AB311F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7706" y="164307"/>
          <a:ext cx="2475916" cy="714374"/>
        </a:xfrm>
        <a:prstGeom prst="rect">
          <a:avLst/>
        </a:prstGeom>
      </xdr:spPr>
    </xdr:pic>
    <xdr:clientData/>
  </xdr:twoCellAnchor>
  <xdr:twoCellAnchor editAs="oneCell">
    <xdr:from>
      <xdr:col>8</xdr:col>
      <xdr:colOff>38100</xdr:colOff>
      <xdr:row>1</xdr:row>
      <xdr:rowOff>57150</xdr:rowOff>
    </xdr:from>
    <xdr:to>
      <xdr:col>11</xdr:col>
      <xdr:colOff>9670</xdr:colOff>
      <xdr:row>5</xdr:row>
      <xdr:rowOff>87685</xdr:rowOff>
    </xdr:to>
    <xdr:pic>
      <xdr:nvPicPr>
        <xdr:cNvPr id="4" name="Image 3">
          <a:extLst>
            <a:ext uri="{FF2B5EF4-FFF2-40B4-BE49-F238E27FC236}">
              <a16:creationId xmlns:a16="http://schemas.microsoft.com/office/drawing/2014/main" id="{A2ED2274-0542-47C9-84AE-13464B961793}"/>
            </a:ext>
          </a:extLst>
        </xdr:cNvPr>
        <xdr:cNvPicPr>
          <a:picLocks noChangeAspect="1"/>
        </xdr:cNvPicPr>
      </xdr:nvPicPr>
      <xdr:blipFill>
        <a:blip xmlns:r="http://schemas.openxmlformats.org/officeDocument/2006/relationships" r:embed="rId2"/>
        <a:stretch>
          <a:fillRect/>
        </a:stretch>
      </xdr:blipFill>
      <xdr:spPr>
        <a:xfrm>
          <a:off x="4581525" y="209550"/>
          <a:ext cx="1676545" cy="64013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59532</xdr:colOff>
      <xdr:row>1</xdr:row>
      <xdr:rowOff>59532</xdr:rowOff>
    </xdr:from>
    <xdr:to>
      <xdr:col>2</xdr:col>
      <xdr:colOff>1192424</xdr:colOff>
      <xdr:row>6</xdr:row>
      <xdr:rowOff>11906</xdr:rowOff>
    </xdr:to>
    <xdr:pic>
      <xdr:nvPicPr>
        <xdr:cNvPr id="2" name="Image 1">
          <a:extLst>
            <a:ext uri="{FF2B5EF4-FFF2-40B4-BE49-F238E27FC236}">
              <a16:creationId xmlns:a16="http://schemas.microsoft.com/office/drawing/2014/main" id="{8B3476CD-96D6-4436-BB9F-11C3078073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8607" y="250032"/>
          <a:ext cx="2475917" cy="714374"/>
        </a:xfrm>
        <a:prstGeom prst="rect">
          <a:avLst/>
        </a:prstGeom>
      </xdr:spPr>
    </xdr:pic>
    <xdr:clientData/>
  </xdr:twoCellAnchor>
  <xdr:twoCellAnchor editAs="oneCell">
    <xdr:from>
      <xdr:col>10</xdr:col>
      <xdr:colOff>0</xdr:colOff>
      <xdr:row>2</xdr:row>
      <xdr:rowOff>0</xdr:rowOff>
    </xdr:from>
    <xdr:to>
      <xdr:col>14</xdr:col>
      <xdr:colOff>57295</xdr:colOff>
      <xdr:row>6</xdr:row>
      <xdr:rowOff>30535</xdr:rowOff>
    </xdr:to>
    <xdr:pic>
      <xdr:nvPicPr>
        <xdr:cNvPr id="3" name="Image 2">
          <a:extLst>
            <a:ext uri="{FF2B5EF4-FFF2-40B4-BE49-F238E27FC236}">
              <a16:creationId xmlns:a16="http://schemas.microsoft.com/office/drawing/2014/main" id="{A8BC89E4-FFA4-4196-BEB9-CBDA6144B3F7}"/>
            </a:ext>
          </a:extLst>
        </xdr:cNvPr>
        <xdr:cNvPicPr>
          <a:picLocks noChangeAspect="1"/>
        </xdr:cNvPicPr>
      </xdr:nvPicPr>
      <xdr:blipFill>
        <a:blip xmlns:r="http://schemas.openxmlformats.org/officeDocument/2006/relationships" r:embed="rId2"/>
        <a:stretch>
          <a:fillRect/>
        </a:stretch>
      </xdr:blipFill>
      <xdr:spPr>
        <a:xfrm>
          <a:off x="6162675" y="304800"/>
          <a:ext cx="1676545" cy="640135"/>
        </a:xfrm>
        <a:prstGeom prst="rect">
          <a:avLst/>
        </a:prstGeom>
      </xdr:spPr>
    </xdr:pic>
    <xdr:clientData/>
  </xdr:twoCellAnchor>
  <xdr:twoCellAnchor editAs="oneCell">
    <xdr:from>
      <xdr:col>1</xdr:col>
      <xdr:colOff>59532</xdr:colOff>
      <xdr:row>1</xdr:row>
      <xdr:rowOff>59532</xdr:rowOff>
    </xdr:from>
    <xdr:to>
      <xdr:col>2</xdr:col>
      <xdr:colOff>1192424</xdr:colOff>
      <xdr:row>6</xdr:row>
      <xdr:rowOff>11906</xdr:rowOff>
    </xdr:to>
    <xdr:pic>
      <xdr:nvPicPr>
        <xdr:cNvPr id="4" name="Image 3">
          <a:extLst>
            <a:ext uri="{FF2B5EF4-FFF2-40B4-BE49-F238E27FC236}">
              <a16:creationId xmlns:a16="http://schemas.microsoft.com/office/drawing/2014/main" id="{2B6E06AD-4E07-4CC3-96BD-79F8326EB2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8607" y="211932"/>
          <a:ext cx="2475917" cy="714374"/>
        </a:xfrm>
        <a:prstGeom prst="rect">
          <a:avLst/>
        </a:prstGeom>
      </xdr:spPr>
    </xdr:pic>
    <xdr:clientData/>
  </xdr:twoCellAnchor>
  <xdr:twoCellAnchor editAs="oneCell">
    <xdr:from>
      <xdr:col>8</xdr:col>
      <xdr:colOff>285750</xdr:colOff>
      <xdr:row>1</xdr:row>
      <xdr:rowOff>38100</xdr:rowOff>
    </xdr:from>
    <xdr:to>
      <xdr:col>12</xdr:col>
      <xdr:colOff>114445</xdr:colOff>
      <xdr:row>5</xdr:row>
      <xdr:rowOff>68635</xdr:rowOff>
    </xdr:to>
    <xdr:pic>
      <xdr:nvPicPr>
        <xdr:cNvPr id="5" name="Image 4">
          <a:extLst>
            <a:ext uri="{FF2B5EF4-FFF2-40B4-BE49-F238E27FC236}">
              <a16:creationId xmlns:a16="http://schemas.microsoft.com/office/drawing/2014/main" id="{A60B2BBD-E200-4925-922C-DEAEE004888A}"/>
            </a:ext>
          </a:extLst>
        </xdr:cNvPr>
        <xdr:cNvPicPr>
          <a:picLocks noChangeAspect="1"/>
        </xdr:cNvPicPr>
      </xdr:nvPicPr>
      <xdr:blipFill>
        <a:blip xmlns:r="http://schemas.openxmlformats.org/officeDocument/2006/relationships" r:embed="rId2"/>
        <a:stretch>
          <a:fillRect/>
        </a:stretch>
      </xdr:blipFill>
      <xdr:spPr>
        <a:xfrm>
          <a:off x="5686425" y="190500"/>
          <a:ext cx="1676545" cy="64013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atrick Frouin" id="{00BBDE06-2FC9-5D42-A4A9-C0A9E092AD1A}" userId="S::patrick.frouin@univ-reunion.fr::d4195f29-d721-49f2-9f95-3241ece5dac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20" dT="2026-06-25T11:07:59.14" personId="{00BBDE06-2FC9-5D42-A4A9-C0A9E092AD1A}" id="{C29C76E2-D91F-0B46-8757-B085EB55F3F3}">
    <text>O HETD. Géré par central</text>
  </threadedComment>
  <threadedComment ref="L20" dT="2026-06-25T11:15:13.31" personId="{00BBDE06-2FC9-5D42-A4A9-C0A9E092AD1A}" id="{3FD22F72-8BB7-6B47-976D-224BD8B8EE41}" parentId="{C29C76E2-D91F-0B46-8757-B085EB55F3F3}">
    <text>mettre à 0</text>
  </threadedComment>
  <threadedComment ref="L20" dT="2026-06-25T11:16:23.77" personId="{00BBDE06-2FC9-5D42-A4A9-C0A9E092AD1A}" id="{660D8BF9-6513-AC43-8E2E-EBEEBA0575FA}" parentId="{C29C76E2-D91F-0B46-8757-B085EB55F3F3}">
    <text>géré par central</text>
  </threadedComment>
  <threadedComment ref="G30" dT="2026-06-25T11:10:03.86" personId="{00BBDE06-2FC9-5D42-A4A9-C0A9E092AD1A}" id="{9BF899F4-A588-404B-AD0A-B7CF84533AE3}">
    <text>12 voté CFVU</text>
  </threadedComment>
  <threadedComment ref="G30" dT="2026-06-25T11:15:29.18" personId="{00BBDE06-2FC9-5D42-A4A9-C0A9E092AD1A}" id="{D2CD039F-67CC-DE45-AAC6-3884A7A30EE3}" parentId="{9BF899F4-A588-404B-AD0A-B7CF84533AE3}">
    <text>12  valeur à saisir</text>
  </threadedComment>
  <threadedComment ref="K30" dT="2026-06-25T11:12:24.23" personId="{00BBDE06-2FC9-5D42-A4A9-C0A9E092AD1A}" id="{6EF30622-8218-3846-9BAE-8AA50C3C6A1B}">
    <text>20 h voté CFVU</text>
  </threadedComment>
  <threadedComment ref="K30" dT="2026-06-25T11:13:00.36" personId="{00BBDE06-2FC9-5D42-A4A9-C0A9E092AD1A}" id="{F1873811-B2BA-7C4E-BE66-B4758E37A3D5}" parentId="{6EF30622-8218-3846-9BAE-8AA50C3C6A1B}">
    <text>8h en autoformation</text>
  </threadedComment>
  <threadedComment ref="L30" dT="2026-06-25T11:14:03.03" personId="{00BBDE06-2FC9-5D42-A4A9-C0A9E092AD1A}" id="{733FE118-B420-0F45-802A-49BD7FA9F653}">
    <text>39 en CFVU - valeur à saisir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C4E8E-F8B5-4519-B6A8-BC258A2F39B8}">
  <dimension ref="A2:BB153"/>
  <sheetViews>
    <sheetView topLeftCell="K1" workbookViewId="0">
      <selection activeCell="N22" sqref="N22"/>
    </sheetView>
  </sheetViews>
  <sheetFormatPr baseColWidth="10" defaultColWidth="12.42578125" defaultRowHeight="15" customHeight="1" x14ac:dyDescent="0.2"/>
  <cols>
    <col min="1" max="1" width="9.42578125" style="139" customWidth="1"/>
    <col min="2" max="2" width="25.7109375" style="54" customWidth="1"/>
    <col min="3" max="3" width="40.42578125" style="104" customWidth="1"/>
    <col min="4" max="4" width="3.85546875" style="26" customWidth="1"/>
    <col min="5" max="5" width="2.85546875" style="26" customWidth="1"/>
    <col min="6" max="6" width="4" style="26" customWidth="1"/>
    <col min="7" max="7" width="4" style="26" bestFit="1" customWidth="1"/>
    <col min="8" max="8" width="7.7109375" style="26" bestFit="1" customWidth="1"/>
    <col min="9" max="9" width="4" style="26" bestFit="1" customWidth="1"/>
    <col min="10" max="10" width="15.140625" style="26" bestFit="1" customWidth="1"/>
    <col min="11" max="11" width="4" style="26" bestFit="1" customWidth="1"/>
    <col min="12" max="12" width="7.42578125" style="26" bestFit="1" customWidth="1"/>
    <col min="13" max="13" width="16.7109375" style="26" customWidth="1"/>
    <col min="14" max="14" width="10.140625" style="26" customWidth="1"/>
    <col min="15" max="15" width="18.42578125" style="3" customWidth="1"/>
    <col min="16" max="16" width="6.85546875" style="3" customWidth="1"/>
    <col min="17" max="17" width="5.85546875" style="383" customWidth="1"/>
    <col min="18" max="18" width="5.140625" style="383" bestFit="1" customWidth="1"/>
    <col min="19" max="19" width="5" style="383" bestFit="1" customWidth="1"/>
    <col min="20" max="21" width="4" style="383" bestFit="1" customWidth="1"/>
    <col min="22" max="22" width="3.28515625" style="383" customWidth="1"/>
    <col min="23" max="23" width="4.42578125" style="383" customWidth="1"/>
    <col min="24" max="24" width="4.42578125" style="383" bestFit="1" customWidth="1"/>
    <col min="25" max="27" width="4.42578125" style="383" customWidth="1"/>
    <col min="28" max="28" width="3.28515625" style="383" customWidth="1"/>
    <col min="29" max="29" width="4.42578125" style="383" customWidth="1"/>
    <col min="30" max="30" width="6.7109375" style="383" customWidth="1"/>
    <col min="31" max="33" width="6" style="383" customWidth="1"/>
    <col min="34" max="34" width="6.42578125" style="383" customWidth="1"/>
    <col min="35" max="35" width="4" style="383" bestFit="1" customWidth="1"/>
    <col min="36" max="36" width="5.140625" style="383" bestFit="1" customWidth="1"/>
    <col min="37" max="37" width="4" style="383" bestFit="1" customWidth="1"/>
    <col min="38" max="38" width="5.140625" style="383" bestFit="1" customWidth="1"/>
    <col min="39" max="39" width="4" style="383" bestFit="1" customWidth="1"/>
    <col min="40" max="40" width="5.140625" style="383" bestFit="1" customWidth="1"/>
    <col min="41" max="41" width="4" style="383" bestFit="1" customWidth="1"/>
    <col min="42" max="42" width="5.140625" style="383" bestFit="1" customWidth="1"/>
    <col min="43" max="47" width="5.140625" style="383" customWidth="1"/>
    <col min="48" max="48" width="6" style="383" customWidth="1"/>
    <col min="49" max="49" width="4" style="383" bestFit="1" customWidth="1"/>
    <col min="50" max="50" width="5.140625" style="383" bestFit="1" customWidth="1"/>
    <col min="51" max="51" width="4" style="383" bestFit="1" customWidth="1"/>
    <col min="52" max="52" width="5.140625" style="383" bestFit="1" customWidth="1"/>
    <col min="53" max="53" width="4" style="383" bestFit="1" customWidth="1"/>
    <col min="54" max="54" width="5.140625" style="383" bestFit="1" customWidth="1"/>
    <col min="55" max="16384" width="12.42578125" style="3"/>
  </cols>
  <sheetData>
    <row r="2" spans="1:54" ht="15" customHeight="1" x14ac:dyDescent="0.2">
      <c r="C2" s="12" t="s">
        <v>0</v>
      </c>
      <c r="D2" s="13" t="s">
        <v>1</v>
      </c>
      <c r="E2" s="12"/>
      <c r="F2" s="12"/>
      <c r="G2" s="24"/>
      <c r="H2" s="13" t="s">
        <v>19</v>
      </c>
      <c r="I2" s="24"/>
      <c r="J2" s="24"/>
      <c r="K2" s="24"/>
      <c r="L2" s="24"/>
      <c r="M2" s="12"/>
      <c r="N2" s="24"/>
      <c r="O2" s="13"/>
      <c r="Q2" s="54" t="s">
        <v>1802</v>
      </c>
      <c r="U2" s="54" t="s">
        <v>1803</v>
      </c>
    </row>
    <row r="3" spans="1:54" ht="15" customHeight="1" x14ac:dyDescent="0.2">
      <c r="C3" s="12" t="s">
        <v>2</v>
      </c>
      <c r="D3" s="1601" t="s">
        <v>301</v>
      </c>
      <c r="E3" s="12"/>
      <c r="F3" s="12"/>
      <c r="G3" s="24"/>
      <c r="H3" s="27"/>
      <c r="I3" s="24"/>
      <c r="J3" s="24"/>
      <c r="K3" s="24"/>
      <c r="L3" s="24"/>
      <c r="M3" s="12"/>
      <c r="N3" s="24"/>
      <c r="O3" s="27"/>
      <c r="Q3" s="54" t="s">
        <v>1804</v>
      </c>
    </row>
    <row r="4" spans="1:54" ht="15" customHeight="1" thickBot="1" x14ac:dyDescent="0.25">
      <c r="C4" s="14" t="s">
        <v>3</v>
      </c>
      <c r="D4" s="13" t="s">
        <v>4</v>
      </c>
      <c r="E4" s="14"/>
      <c r="F4" s="14"/>
      <c r="H4" s="13"/>
      <c r="M4" s="14"/>
      <c r="O4" s="13"/>
      <c r="Q4" s="369" t="s">
        <v>609</v>
      </c>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1"/>
      <c r="AX4" s="371"/>
      <c r="AY4" s="371"/>
      <c r="AZ4" s="371"/>
      <c r="BA4" s="371"/>
      <c r="BB4" s="371"/>
    </row>
    <row r="5" spans="1:54" ht="34.5" customHeight="1" thickBot="1" x14ac:dyDescent="0.25">
      <c r="C5" s="14" t="s">
        <v>3</v>
      </c>
      <c r="D5" s="3" t="s">
        <v>300</v>
      </c>
      <c r="E5" s="14"/>
      <c r="F5" s="14"/>
      <c r="H5" s="3"/>
      <c r="M5" s="14"/>
      <c r="Q5" s="1776" t="s">
        <v>559</v>
      </c>
      <c r="R5" s="1777"/>
      <c r="S5" s="1777"/>
      <c r="T5" s="1777"/>
      <c r="U5" s="1777"/>
      <c r="V5" s="1777"/>
      <c r="W5" s="1777"/>
      <c r="X5" s="1777"/>
      <c r="Y5" s="1777"/>
      <c r="Z5" s="1777"/>
      <c r="AA5" s="1777"/>
      <c r="AB5" s="1777"/>
      <c r="AC5" s="1777"/>
      <c r="AD5" s="1845" t="s">
        <v>560</v>
      </c>
      <c r="AE5" s="1846"/>
      <c r="AF5" s="1846"/>
      <c r="AG5" s="1846"/>
      <c r="AH5" s="1846"/>
      <c r="AI5" s="1846"/>
      <c r="AJ5" s="1846"/>
      <c r="AK5" s="1846"/>
      <c r="AL5" s="1846"/>
      <c r="AM5" s="1846"/>
      <c r="AN5" s="1846"/>
      <c r="AO5" s="1846"/>
      <c r="AP5" s="1847"/>
      <c r="AQ5" s="1883" t="s">
        <v>608</v>
      </c>
      <c r="AR5" s="1884"/>
      <c r="AS5" s="1884"/>
      <c r="AT5" s="1884"/>
      <c r="AU5" s="1884"/>
      <c r="AV5" s="1885"/>
      <c r="AW5" s="1860" t="s">
        <v>607</v>
      </c>
      <c r="AX5" s="1861"/>
      <c r="AY5" s="1861"/>
      <c r="AZ5" s="1861"/>
      <c r="BA5" s="1861"/>
      <c r="BB5" s="1862"/>
    </row>
    <row r="6" spans="1:54" ht="22.5" customHeight="1" x14ac:dyDescent="0.2">
      <c r="B6" s="55" t="s">
        <v>19</v>
      </c>
      <c r="C6" s="136"/>
      <c r="D6" s="1773" t="s">
        <v>5</v>
      </c>
      <c r="E6" s="1774"/>
      <c r="F6" s="1775"/>
      <c r="G6" s="1842" t="s">
        <v>23</v>
      </c>
      <c r="H6" s="1843"/>
      <c r="I6" s="1843"/>
      <c r="J6" s="1843"/>
      <c r="K6" s="1843"/>
      <c r="L6" s="1843"/>
      <c r="M6" s="1843"/>
      <c r="N6" s="1843"/>
      <c r="O6" s="1844"/>
      <c r="Q6" s="1848" t="s">
        <v>610</v>
      </c>
      <c r="R6" s="1849"/>
      <c r="S6" s="1849"/>
      <c r="T6" s="1849"/>
      <c r="U6" s="1850"/>
      <c r="V6" s="1863" t="s">
        <v>611</v>
      </c>
      <c r="W6" s="1849"/>
      <c r="X6" s="1849"/>
      <c r="Y6" s="1849"/>
      <c r="Z6" s="1849"/>
      <c r="AA6" s="1849"/>
      <c r="AB6" s="1849"/>
      <c r="AC6" s="1849"/>
      <c r="AD6" s="1864" t="s">
        <v>563</v>
      </c>
      <c r="AE6" s="1865"/>
      <c r="AF6" s="1865"/>
      <c r="AG6" s="1865"/>
      <c r="AH6" s="1865"/>
      <c r="AI6" s="1866" t="s">
        <v>612</v>
      </c>
      <c r="AJ6" s="1867"/>
      <c r="AK6" s="1867"/>
      <c r="AL6" s="1867"/>
      <c r="AM6" s="1867"/>
      <c r="AN6" s="1867"/>
      <c r="AO6" s="1867"/>
      <c r="AP6" s="1868"/>
      <c r="AQ6" s="1886" t="s">
        <v>613</v>
      </c>
      <c r="AR6" s="1887"/>
      <c r="AS6" s="1887"/>
      <c r="AT6" s="1887"/>
      <c r="AU6" s="1887"/>
      <c r="AV6" s="1888"/>
      <c r="AW6" s="1869" t="s">
        <v>565</v>
      </c>
      <c r="AX6" s="1870"/>
      <c r="AY6" s="1870"/>
      <c r="AZ6" s="1870"/>
      <c r="BA6" s="1870"/>
      <c r="BB6" s="1871"/>
    </row>
    <row r="7" spans="1:54" ht="15" customHeight="1" x14ac:dyDescent="0.2">
      <c r="B7" s="56" t="s">
        <v>618</v>
      </c>
      <c r="C7" s="56" t="s">
        <v>407</v>
      </c>
      <c r="D7" s="1857"/>
      <c r="E7" s="1858"/>
      <c r="F7" s="1859"/>
      <c r="G7" s="1842" t="s">
        <v>19</v>
      </c>
      <c r="H7" s="1843"/>
      <c r="I7" s="1843"/>
      <c r="J7" s="1843"/>
      <c r="K7" s="1843"/>
      <c r="L7" s="1843"/>
      <c r="M7" s="1843"/>
      <c r="N7" s="1843"/>
      <c r="O7" s="1844"/>
      <c r="Q7" s="449" t="s">
        <v>566</v>
      </c>
      <c r="R7" s="450" t="s">
        <v>567</v>
      </c>
      <c r="S7" s="450" t="s">
        <v>568</v>
      </c>
      <c r="T7" s="450" t="s">
        <v>570</v>
      </c>
      <c r="U7" s="451" t="s">
        <v>571</v>
      </c>
      <c r="V7" s="1792" t="s">
        <v>566</v>
      </c>
      <c r="W7" s="1787"/>
      <c r="X7" s="1787" t="s">
        <v>567</v>
      </c>
      <c r="Y7" s="1787"/>
      <c r="Z7" s="1787" t="s">
        <v>572</v>
      </c>
      <c r="AA7" s="1787"/>
      <c r="AB7" s="1787" t="s">
        <v>570</v>
      </c>
      <c r="AC7" s="1787"/>
      <c r="AD7" s="372" t="s">
        <v>566</v>
      </c>
      <c r="AE7" s="373" t="s">
        <v>567</v>
      </c>
      <c r="AF7" s="373" t="s">
        <v>568</v>
      </c>
      <c r="AG7" s="373" t="s">
        <v>570</v>
      </c>
      <c r="AH7" s="843" t="s">
        <v>571</v>
      </c>
      <c r="AI7" s="1788" t="s">
        <v>566</v>
      </c>
      <c r="AJ7" s="1789"/>
      <c r="AK7" s="1790" t="s">
        <v>567</v>
      </c>
      <c r="AL7" s="1789"/>
      <c r="AM7" s="1790" t="s">
        <v>572</v>
      </c>
      <c r="AN7" s="1789"/>
      <c r="AO7" s="1790" t="s">
        <v>570</v>
      </c>
      <c r="AP7" s="1791"/>
      <c r="AQ7" s="1792" t="s">
        <v>566</v>
      </c>
      <c r="AR7" s="1787"/>
      <c r="AS7" s="1787" t="s">
        <v>572</v>
      </c>
      <c r="AT7" s="1787"/>
      <c r="AU7" s="1879" t="s">
        <v>10</v>
      </c>
      <c r="AV7" s="1880"/>
      <c r="AW7" s="1878" t="s">
        <v>566</v>
      </c>
      <c r="AX7" s="1873"/>
      <c r="AY7" s="1872" t="s">
        <v>572</v>
      </c>
      <c r="AZ7" s="1873"/>
      <c r="BA7" s="1872" t="s">
        <v>570</v>
      </c>
      <c r="BB7" s="1874"/>
    </row>
    <row r="8" spans="1:54" ht="33" customHeight="1" x14ac:dyDescent="0.2">
      <c r="A8" s="672" t="s">
        <v>1341</v>
      </c>
      <c r="B8" s="57" t="s">
        <v>669</v>
      </c>
      <c r="C8" s="49" t="s">
        <v>408</v>
      </c>
      <c r="D8" s="1825"/>
      <c r="E8" s="1826"/>
      <c r="F8" s="1827"/>
      <c r="G8" s="1748" t="s">
        <v>7</v>
      </c>
      <c r="H8" s="1748" t="s">
        <v>8</v>
      </c>
      <c r="I8" s="1749" t="s">
        <v>9</v>
      </c>
      <c r="J8" s="1750" t="s">
        <v>8</v>
      </c>
      <c r="K8" s="1749" t="s">
        <v>10</v>
      </c>
      <c r="L8" s="1750" t="s">
        <v>11</v>
      </c>
      <c r="M8" s="1751" t="s">
        <v>12</v>
      </c>
      <c r="N8" s="1749" t="s">
        <v>13</v>
      </c>
      <c r="O8" s="1752" t="s">
        <v>14</v>
      </c>
      <c r="Q8" s="374" t="s">
        <v>573</v>
      </c>
      <c r="R8" s="375" t="s">
        <v>573</v>
      </c>
      <c r="S8" s="375" t="s">
        <v>573</v>
      </c>
      <c r="T8" s="375" t="s">
        <v>573</v>
      </c>
      <c r="U8" s="421" t="s">
        <v>573</v>
      </c>
      <c r="V8" s="374" t="s">
        <v>573</v>
      </c>
      <c r="W8" s="375" t="s">
        <v>574</v>
      </c>
      <c r="X8" s="375" t="s">
        <v>573</v>
      </c>
      <c r="Y8" s="375" t="s">
        <v>574</v>
      </c>
      <c r="Z8" s="375" t="s">
        <v>573</v>
      </c>
      <c r="AA8" s="375" t="s">
        <v>574</v>
      </c>
      <c r="AB8" s="375" t="s">
        <v>573</v>
      </c>
      <c r="AC8" s="375" t="s">
        <v>574</v>
      </c>
      <c r="AD8" s="377" t="s">
        <v>573</v>
      </c>
      <c r="AE8" s="378" t="s">
        <v>573</v>
      </c>
      <c r="AF8" s="378" t="s">
        <v>573</v>
      </c>
      <c r="AG8" s="378" t="s">
        <v>573</v>
      </c>
      <c r="AH8" s="945" t="s">
        <v>573</v>
      </c>
      <c r="AI8" s="377" t="s">
        <v>573</v>
      </c>
      <c r="AJ8" s="378" t="s">
        <v>574</v>
      </c>
      <c r="AK8" s="378" t="s">
        <v>573</v>
      </c>
      <c r="AL8" s="378" t="s">
        <v>574</v>
      </c>
      <c r="AM8" s="378" t="s">
        <v>573</v>
      </c>
      <c r="AN8" s="378" t="s">
        <v>574</v>
      </c>
      <c r="AO8" s="378" t="s">
        <v>573</v>
      </c>
      <c r="AP8" s="379" t="s">
        <v>574</v>
      </c>
      <c r="AQ8" s="422" t="s">
        <v>573</v>
      </c>
      <c r="AR8" s="423" t="s">
        <v>574</v>
      </c>
      <c r="AS8" s="423" t="s">
        <v>573</v>
      </c>
      <c r="AT8" s="423" t="s">
        <v>574</v>
      </c>
      <c r="AU8" s="423" t="s">
        <v>573</v>
      </c>
      <c r="AV8" s="426" t="s">
        <v>574</v>
      </c>
      <c r="AW8" s="380" t="s">
        <v>573</v>
      </c>
      <c r="AX8" s="381" t="s">
        <v>574</v>
      </c>
      <c r="AY8" s="381" t="s">
        <v>573</v>
      </c>
      <c r="AZ8" s="381" t="s">
        <v>574</v>
      </c>
      <c r="BA8" s="381" t="s">
        <v>573</v>
      </c>
      <c r="BB8" s="382" t="s">
        <v>574</v>
      </c>
    </row>
    <row r="9" spans="1:54" ht="25.5" x14ac:dyDescent="0.2">
      <c r="A9" s="227"/>
      <c r="B9" s="118" t="s">
        <v>670</v>
      </c>
      <c r="C9" s="581" t="s">
        <v>925</v>
      </c>
      <c r="D9" s="1771"/>
      <c r="E9" s="1821"/>
      <c r="F9" s="1772"/>
      <c r="G9" s="16"/>
      <c r="H9" s="17"/>
      <c r="I9" s="16"/>
      <c r="J9" s="17"/>
      <c r="K9" s="17"/>
      <c r="L9" s="17"/>
      <c r="M9" s="46" t="s">
        <v>19</v>
      </c>
      <c r="N9" s="46" t="s">
        <v>19</v>
      </c>
      <c r="O9" s="391"/>
      <c r="Q9" s="446"/>
      <c r="R9" s="390"/>
      <c r="S9" s="390"/>
      <c r="T9" s="390"/>
      <c r="U9" s="447"/>
      <c r="V9" s="446"/>
      <c r="W9" s="390"/>
      <c r="X9" s="390"/>
      <c r="Y9" s="392"/>
      <c r="Z9" s="392"/>
      <c r="AA9" s="392"/>
      <c r="AB9" s="392"/>
      <c r="AC9" s="392"/>
      <c r="AD9" s="432"/>
      <c r="AE9" s="392"/>
      <c r="AF9" s="392"/>
      <c r="AG9" s="392"/>
      <c r="AH9" s="424"/>
      <c r="AI9" s="432"/>
      <c r="AJ9" s="392"/>
      <c r="AK9" s="392"/>
      <c r="AL9" s="392"/>
      <c r="AM9" s="392"/>
      <c r="AN9" s="392"/>
      <c r="AO9" s="392"/>
      <c r="AP9" s="433"/>
      <c r="AQ9" s="432"/>
      <c r="AR9" s="723"/>
      <c r="AS9" s="392"/>
      <c r="AT9" s="424"/>
      <c r="AU9" s="424"/>
      <c r="AV9" s="433"/>
      <c r="AW9" s="432"/>
      <c r="AX9" s="392"/>
      <c r="AY9" s="392"/>
      <c r="AZ9" s="392"/>
      <c r="BA9" s="392"/>
      <c r="BB9" s="433"/>
    </row>
    <row r="10" spans="1:54" ht="15" customHeight="1" x14ac:dyDescent="0.2">
      <c r="A10" s="227" t="s">
        <v>1535</v>
      </c>
      <c r="B10" s="119" t="s">
        <v>671</v>
      </c>
      <c r="C10" s="48" t="s">
        <v>45</v>
      </c>
      <c r="D10" s="1832">
        <v>2</v>
      </c>
      <c r="E10" s="1833"/>
      <c r="F10" s="1834"/>
      <c r="G10" s="20">
        <v>0</v>
      </c>
      <c r="H10" s="20">
        <v>1</v>
      </c>
      <c r="I10" s="20">
        <v>0</v>
      </c>
      <c r="J10" s="20">
        <v>2</v>
      </c>
      <c r="K10" s="20">
        <v>16</v>
      </c>
      <c r="L10" s="20">
        <v>3</v>
      </c>
      <c r="M10" s="18">
        <f>SUM(G10,I10,K10)</f>
        <v>16</v>
      </c>
      <c r="N10" s="18">
        <f>((G10*H10)*1.5)+((I10*J10)*1)+((K10*L10)*1)</f>
        <v>48</v>
      </c>
      <c r="O10" s="22"/>
      <c r="Q10" s="427"/>
      <c r="R10" s="388"/>
      <c r="S10" s="388"/>
      <c r="T10" s="388">
        <v>1</v>
      </c>
      <c r="U10" s="438">
        <v>1</v>
      </c>
      <c r="V10" s="427"/>
      <c r="W10" s="388"/>
      <c r="X10" s="388"/>
      <c r="Y10" s="388"/>
      <c r="Z10" s="388"/>
      <c r="AA10" s="388"/>
      <c r="AB10" s="388"/>
      <c r="AC10" s="388"/>
      <c r="AD10" s="440"/>
      <c r="AE10" s="441"/>
      <c r="AF10" s="395"/>
      <c r="AG10" s="395">
        <v>1</v>
      </c>
      <c r="AH10" s="946">
        <v>1</v>
      </c>
      <c r="AI10" s="440"/>
      <c r="AJ10" s="395"/>
      <c r="AK10" s="395"/>
      <c r="AL10" s="395"/>
      <c r="AM10" s="395"/>
      <c r="AN10" s="395"/>
      <c r="AO10" s="395"/>
      <c r="AP10" s="442"/>
      <c r="AQ10" s="427"/>
      <c r="AR10" s="471"/>
      <c r="AS10" s="388"/>
      <c r="AT10" s="438"/>
      <c r="AU10" s="438" t="s">
        <v>1425</v>
      </c>
      <c r="AV10" s="428" t="s">
        <v>910</v>
      </c>
      <c r="AW10" s="427"/>
      <c r="AX10" s="388"/>
      <c r="AY10" s="388"/>
      <c r="AZ10" s="388"/>
      <c r="BA10" s="388"/>
      <c r="BB10" s="428"/>
    </row>
    <row r="11" spans="1:54" ht="15" customHeight="1" x14ac:dyDescent="0.2">
      <c r="A11" s="227"/>
      <c r="B11" s="118" t="s">
        <v>672</v>
      </c>
      <c r="C11" s="565" t="s">
        <v>926</v>
      </c>
      <c r="D11" s="1771"/>
      <c r="E11" s="1821"/>
      <c r="F11" s="1772"/>
      <c r="G11" s="16"/>
      <c r="H11" s="45"/>
      <c r="I11" s="16"/>
      <c r="J11" s="46"/>
      <c r="K11" s="45"/>
      <c r="L11" s="46"/>
      <c r="M11" s="46" t="s">
        <v>19</v>
      </c>
      <c r="N11" s="46" t="s">
        <v>19</v>
      </c>
      <c r="O11" s="47"/>
      <c r="Q11" s="446"/>
      <c r="R11" s="392"/>
      <c r="S11" s="392"/>
      <c r="T11" s="392"/>
      <c r="U11" s="424"/>
      <c r="V11" s="432"/>
      <c r="W11" s="392"/>
      <c r="X11" s="392"/>
      <c r="Y11" s="392"/>
      <c r="Z11" s="392"/>
      <c r="AA11" s="392"/>
      <c r="AB11" s="392"/>
      <c r="AC11" s="392"/>
      <c r="AD11" s="432"/>
      <c r="AE11" s="392"/>
      <c r="AF11" s="392"/>
      <c r="AG11" s="392"/>
      <c r="AH11" s="424"/>
      <c r="AI11" s="432"/>
      <c r="AJ11" s="392"/>
      <c r="AK11" s="392"/>
      <c r="AL11" s="392"/>
      <c r="AM11" s="392"/>
      <c r="AN11" s="392"/>
      <c r="AO11" s="392"/>
      <c r="AP11" s="433"/>
      <c r="AQ11" s="432"/>
      <c r="AR11" s="723"/>
      <c r="AS11" s="392"/>
      <c r="AT11" s="424"/>
      <c r="AU11" s="424"/>
      <c r="AV11" s="433"/>
      <c r="AW11" s="432"/>
      <c r="AX11" s="392"/>
      <c r="AY11" s="392"/>
      <c r="AZ11" s="392"/>
      <c r="BA11" s="392"/>
      <c r="BB11" s="433"/>
    </row>
    <row r="12" spans="1:54" ht="15" customHeight="1" x14ac:dyDescent="0.2">
      <c r="A12" s="227"/>
      <c r="B12" s="118" t="s">
        <v>673</v>
      </c>
      <c r="C12" s="44" t="s">
        <v>652</v>
      </c>
      <c r="D12" s="1771"/>
      <c r="E12" s="1821"/>
      <c r="F12" s="1772"/>
      <c r="G12" s="16"/>
      <c r="H12" s="45"/>
      <c r="I12" s="16"/>
      <c r="J12" s="46"/>
      <c r="K12" s="45"/>
      <c r="L12" s="46"/>
      <c r="M12" s="46"/>
      <c r="N12" s="46"/>
      <c r="O12" s="47"/>
      <c r="Q12" s="446"/>
      <c r="R12" s="392"/>
      <c r="S12" s="392"/>
      <c r="T12" s="392"/>
      <c r="U12" s="424"/>
      <c r="V12" s="432"/>
      <c r="W12" s="392"/>
      <c r="X12" s="392"/>
      <c r="Y12" s="392"/>
      <c r="Z12" s="392"/>
      <c r="AA12" s="392"/>
      <c r="AB12" s="392"/>
      <c r="AC12" s="392"/>
      <c r="AD12" s="432"/>
      <c r="AE12" s="392"/>
      <c r="AF12" s="392"/>
      <c r="AG12" s="392"/>
      <c r="AH12" s="424"/>
      <c r="AI12" s="432"/>
      <c r="AJ12" s="392"/>
      <c r="AK12" s="392"/>
      <c r="AL12" s="392"/>
      <c r="AM12" s="392"/>
      <c r="AN12" s="392"/>
      <c r="AO12" s="392"/>
      <c r="AP12" s="433"/>
      <c r="AQ12" s="432"/>
      <c r="AR12" s="723"/>
      <c r="AS12" s="392"/>
      <c r="AT12" s="424"/>
      <c r="AU12" s="424"/>
      <c r="AV12" s="433"/>
      <c r="AW12" s="432"/>
      <c r="AX12" s="392"/>
      <c r="AY12" s="392"/>
      <c r="AZ12" s="392"/>
      <c r="BA12" s="392"/>
      <c r="BB12" s="433"/>
    </row>
    <row r="13" spans="1:54" s="90" customFormat="1" ht="15" customHeight="1" x14ac:dyDescent="0.2">
      <c r="A13" s="620" t="s">
        <v>1477</v>
      </c>
      <c r="B13" s="95" t="s">
        <v>674</v>
      </c>
      <c r="C13" s="97" t="s">
        <v>46</v>
      </c>
      <c r="D13" s="1799">
        <v>3</v>
      </c>
      <c r="E13" s="1831"/>
      <c r="F13" s="1800"/>
      <c r="G13" s="89">
        <v>8</v>
      </c>
      <c r="H13" s="89">
        <v>1</v>
      </c>
      <c r="I13" s="89">
        <v>8</v>
      </c>
      <c r="J13" s="89">
        <v>2</v>
      </c>
      <c r="K13" s="89">
        <v>0</v>
      </c>
      <c r="L13" s="89">
        <v>3</v>
      </c>
      <c r="M13" s="107">
        <f>SUM(G13,I13,K13)</f>
        <v>16</v>
      </c>
      <c r="N13" s="107">
        <f>((G13*H13)*1.5)+((I13*J13)*1)+((K13*L13)*1)</f>
        <v>28</v>
      </c>
      <c r="O13" s="1250" t="s">
        <v>50</v>
      </c>
      <c r="Q13" s="941">
        <v>1.5</v>
      </c>
      <c r="R13" s="822"/>
      <c r="S13" s="822"/>
      <c r="T13" s="822"/>
      <c r="U13" s="1251"/>
      <c r="V13" s="941">
        <v>1.5</v>
      </c>
      <c r="W13" s="822" t="s">
        <v>908</v>
      </c>
      <c r="X13" s="822"/>
      <c r="Y13" s="822"/>
      <c r="Z13" s="822"/>
      <c r="AA13" s="822"/>
      <c r="AB13" s="822"/>
      <c r="AC13" s="822"/>
      <c r="AD13" s="1252"/>
      <c r="AE13" s="1253"/>
      <c r="AF13" s="1253"/>
      <c r="AG13" s="1253"/>
      <c r="AH13" s="1254"/>
      <c r="AI13" s="1252">
        <v>3</v>
      </c>
      <c r="AJ13" s="1253" t="s">
        <v>908</v>
      </c>
      <c r="AK13" s="1253"/>
      <c r="AL13" s="1253"/>
      <c r="AM13" s="1253"/>
      <c r="AN13" s="1253"/>
      <c r="AO13" s="1253"/>
      <c r="AP13" s="1255"/>
      <c r="AQ13" s="941" t="s">
        <v>1455</v>
      </c>
      <c r="AR13" s="1256" t="s">
        <v>908</v>
      </c>
      <c r="AS13" s="822"/>
      <c r="AT13" s="1251"/>
      <c r="AU13" s="1251"/>
      <c r="AV13" s="942"/>
      <c r="AW13" s="941"/>
      <c r="AX13" s="822"/>
      <c r="AY13" s="822"/>
      <c r="AZ13" s="822"/>
      <c r="BA13" s="822"/>
      <c r="BB13" s="942"/>
    </row>
    <row r="14" spans="1:54" s="90" customFormat="1" ht="15" customHeight="1" x14ac:dyDescent="0.2">
      <c r="A14" s="1257" t="s">
        <v>1479</v>
      </c>
      <c r="B14" s="95" t="s">
        <v>675</v>
      </c>
      <c r="C14" s="97" t="s">
        <v>49</v>
      </c>
      <c r="D14" s="1828">
        <v>2</v>
      </c>
      <c r="E14" s="1829"/>
      <c r="F14" s="1830"/>
      <c r="G14" s="89">
        <v>8</v>
      </c>
      <c r="H14" s="89">
        <v>0</v>
      </c>
      <c r="I14" s="92">
        <v>8</v>
      </c>
      <c r="J14" s="92">
        <v>0</v>
      </c>
      <c r="K14" s="89">
        <v>0</v>
      </c>
      <c r="L14" s="92">
        <v>3</v>
      </c>
      <c r="M14" s="107">
        <f>SUM(G14,I14,K14)</f>
        <v>16</v>
      </c>
      <c r="N14" s="107">
        <f>((G14*H14)*1.5)+((I14*J14)*1)+((K14*L14)*1)</f>
        <v>0</v>
      </c>
      <c r="O14" s="1250" t="s">
        <v>50</v>
      </c>
      <c r="Q14" s="941" t="s">
        <v>1416</v>
      </c>
      <c r="R14" s="822"/>
      <c r="S14" s="822"/>
      <c r="T14" s="822"/>
      <c r="U14" s="1251"/>
      <c r="V14" s="941">
        <v>1</v>
      </c>
      <c r="W14" s="822" t="s">
        <v>908</v>
      </c>
      <c r="X14" s="822"/>
      <c r="Y14" s="822"/>
      <c r="Z14" s="822"/>
      <c r="AA14" s="822"/>
      <c r="AB14" s="822"/>
      <c r="AC14" s="822"/>
      <c r="AD14" s="1252"/>
      <c r="AE14" s="1253"/>
      <c r="AF14" s="1253"/>
      <c r="AG14" s="1253"/>
      <c r="AH14" s="1254"/>
      <c r="AI14" s="1252">
        <v>2</v>
      </c>
      <c r="AJ14" s="1253" t="s">
        <v>908</v>
      </c>
      <c r="AK14" s="1253"/>
      <c r="AL14" s="1253"/>
      <c r="AM14" s="1253"/>
      <c r="AN14" s="1253"/>
      <c r="AO14" s="1253"/>
      <c r="AP14" s="1255"/>
      <c r="AQ14" s="941" t="s">
        <v>1417</v>
      </c>
      <c r="AR14" s="1256" t="s">
        <v>908</v>
      </c>
      <c r="AS14" s="822"/>
      <c r="AT14" s="1251"/>
      <c r="AU14" s="1251"/>
      <c r="AV14" s="942"/>
      <c r="AW14" s="941"/>
      <c r="AX14" s="822"/>
      <c r="AY14" s="822"/>
      <c r="AZ14" s="822"/>
      <c r="BA14" s="822"/>
      <c r="BB14" s="942"/>
    </row>
    <row r="15" spans="1:54" s="90" customFormat="1" ht="15" customHeight="1" x14ac:dyDescent="0.2">
      <c r="A15" s="620" t="s">
        <v>1400</v>
      </c>
      <c r="B15" s="95" t="s">
        <v>676</v>
      </c>
      <c r="C15" s="97" t="s">
        <v>47</v>
      </c>
      <c r="D15" s="1828">
        <v>3</v>
      </c>
      <c r="E15" s="1829"/>
      <c r="F15" s="1830"/>
      <c r="G15" s="92">
        <v>8</v>
      </c>
      <c r="H15" s="89">
        <v>0</v>
      </c>
      <c r="I15" s="89">
        <v>8</v>
      </c>
      <c r="J15" s="89">
        <v>0</v>
      </c>
      <c r="K15" s="89">
        <v>0</v>
      </c>
      <c r="L15" s="89">
        <v>0</v>
      </c>
      <c r="M15" s="107">
        <f>SUM(G15,I15,K15)</f>
        <v>16</v>
      </c>
      <c r="N15" s="107">
        <f>((G15*H15)*1.5)+((I15*J15)*1)+((K15*L15)*1)</f>
        <v>0</v>
      </c>
      <c r="O15" s="1250" t="s">
        <v>50</v>
      </c>
      <c r="Q15" s="941" t="s">
        <v>1525</v>
      </c>
      <c r="R15" s="822"/>
      <c r="S15" s="822"/>
      <c r="T15" s="822"/>
      <c r="U15" s="1251"/>
      <c r="V15" s="941">
        <v>1.5</v>
      </c>
      <c r="W15" s="822" t="s">
        <v>908</v>
      </c>
      <c r="X15" s="822"/>
      <c r="Y15" s="822"/>
      <c r="Z15" s="822"/>
      <c r="AA15" s="822"/>
      <c r="AB15" s="822"/>
      <c r="AC15" s="822"/>
      <c r="AD15" s="1252"/>
      <c r="AE15" s="1253"/>
      <c r="AF15" s="1253"/>
      <c r="AG15" s="1253"/>
      <c r="AH15" s="1254"/>
      <c r="AI15" s="1252">
        <v>3</v>
      </c>
      <c r="AJ15" s="1253" t="s">
        <v>908</v>
      </c>
      <c r="AK15" s="1253"/>
      <c r="AL15" s="1253"/>
      <c r="AM15" s="1253"/>
      <c r="AN15" s="1253"/>
      <c r="AO15" s="1253"/>
      <c r="AP15" s="1255"/>
      <c r="AQ15" s="941" t="s">
        <v>1423</v>
      </c>
      <c r="AR15" s="1256" t="s">
        <v>908</v>
      </c>
      <c r="AS15" s="822"/>
      <c r="AT15" s="1251"/>
      <c r="AU15" s="1251"/>
      <c r="AV15" s="942"/>
      <c r="AW15" s="941"/>
      <c r="AX15" s="822"/>
      <c r="AY15" s="822"/>
      <c r="AZ15" s="822"/>
      <c r="BA15" s="822"/>
      <c r="BB15" s="942"/>
    </row>
    <row r="16" spans="1:54" ht="15" customHeight="1" x14ac:dyDescent="0.2">
      <c r="A16" s="227"/>
      <c r="B16" s="118" t="s">
        <v>672</v>
      </c>
      <c r="C16" s="565" t="s">
        <v>926</v>
      </c>
      <c r="D16" s="1771"/>
      <c r="E16" s="1821"/>
      <c r="F16" s="1772"/>
      <c r="G16" s="16"/>
      <c r="H16" s="45"/>
      <c r="I16" s="16"/>
      <c r="J16" s="46"/>
      <c r="K16" s="45"/>
      <c r="L16" s="46"/>
      <c r="M16" s="46" t="s">
        <v>19</v>
      </c>
      <c r="N16" s="46" t="s">
        <v>19</v>
      </c>
      <c r="O16" s="47"/>
      <c r="Q16" s="446"/>
      <c r="R16" s="392"/>
      <c r="S16" s="392"/>
      <c r="T16" s="392"/>
      <c r="U16" s="424"/>
      <c r="V16" s="432"/>
      <c r="W16" s="392"/>
      <c r="X16" s="392"/>
      <c r="Y16" s="392"/>
      <c r="Z16" s="392"/>
      <c r="AA16" s="392"/>
      <c r="AB16" s="392"/>
      <c r="AC16" s="392"/>
      <c r="AD16" s="432"/>
      <c r="AE16" s="392"/>
      <c r="AF16" s="392"/>
      <c r="AG16" s="392"/>
      <c r="AH16" s="424"/>
      <c r="AI16" s="432"/>
      <c r="AJ16" s="392"/>
      <c r="AK16" s="392"/>
      <c r="AL16" s="392"/>
      <c r="AM16" s="392"/>
      <c r="AN16" s="392"/>
      <c r="AO16" s="392"/>
      <c r="AP16" s="433"/>
      <c r="AQ16" s="432"/>
      <c r="AR16" s="723"/>
      <c r="AS16" s="392"/>
      <c r="AT16" s="424"/>
      <c r="AU16" s="424"/>
      <c r="AV16" s="433"/>
      <c r="AW16" s="432"/>
      <c r="AX16" s="392"/>
      <c r="AY16" s="392"/>
      <c r="AZ16" s="392"/>
      <c r="BA16" s="392"/>
      <c r="BB16" s="433"/>
    </row>
    <row r="17" spans="1:54" s="90" customFormat="1" ht="15" customHeight="1" x14ac:dyDescent="0.2">
      <c r="A17" s="620"/>
      <c r="B17" s="95" t="s">
        <v>677</v>
      </c>
      <c r="C17" s="97" t="s">
        <v>48</v>
      </c>
      <c r="D17" s="1828">
        <v>3</v>
      </c>
      <c r="E17" s="1829"/>
      <c r="F17" s="1830"/>
      <c r="G17" s="89">
        <v>4</v>
      </c>
      <c r="H17" s="89">
        <v>0</v>
      </c>
      <c r="I17" s="89">
        <v>12</v>
      </c>
      <c r="J17" s="92">
        <v>0</v>
      </c>
      <c r="K17" s="89">
        <v>0</v>
      </c>
      <c r="L17" s="89">
        <v>0</v>
      </c>
      <c r="M17" s="107">
        <f>SUM(G17,I17,K17)</f>
        <v>16</v>
      </c>
      <c r="N17" s="107">
        <f>((G17*H17)*1.5)+((I17*J17)*1)+((K17*L17)*1)</f>
        <v>0</v>
      </c>
      <c r="O17" s="1250" t="s">
        <v>50</v>
      </c>
      <c r="Q17" s="941" t="s">
        <v>1525</v>
      </c>
      <c r="R17" s="822"/>
      <c r="S17" s="822"/>
      <c r="T17" s="822"/>
      <c r="U17" s="1251"/>
      <c r="V17" s="941">
        <v>1.5</v>
      </c>
      <c r="W17" s="822" t="s">
        <v>908</v>
      </c>
      <c r="X17" s="822"/>
      <c r="Y17" s="822"/>
      <c r="Z17" s="822"/>
      <c r="AA17" s="822"/>
      <c r="AB17" s="822"/>
      <c r="AC17" s="822"/>
      <c r="AD17" s="1252"/>
      <c r="AE17" s="1253"/>
      <c r="AF17" s="1253"/>
      <c r="AG17" s="1253"/>
      <c r="AH17" s="1254"/>
      <c r="AI17" s="1252">
        <v>3</v>
      </c>
      <c r="AJ17" s="1253" t="s">
        <v>908</v>
      </c>
      <c r="AK17" s="1253"/>
      <c r="AL17" s="1253"/>
      <c r="AM17" s="1253"/>
      <c r="AN17" s="1253"/>
      <c r="AO17" s="1253"/>
      <c r="AP17" s="1255"/>
      <c r="AQ17" s="941" t="s">
        <v>1423</v>
      </c>
      <c r="AR17" s="1256" t="s">
        <v>908</v>
      </c>
      <c r="AS17" s="822"/>
      <c r="AT17" s="1251"/>
      <c r="AU17" s="1251"/>
      <c r="AV17" s="942"/>
      <c r="AW17" s="941"/>
      <c r="AX17" s="822"/>
      <c r="AY17" s="822"/>
      <c r="AZ17" s="822"/>
      <c r="BA17" s="822"/>
      <c r="BB17" s="942"/>
    </row>
    <row r="18" spans="1:54" ht="25.5" x14ac:dyDescent="0.2">
      <c r="A18" s="227"/>
      <c r="B18" s="118" t="s">
        <v>678</v>
      </c>
      <c r="C18" s="581" t="s">
        <v>927</v>
      </c>
      <c r="D18" s="1771"/>
      <c r="E18" s="1821"/>
      <c r="F18" s="1772"/>
      <c r="G18" s="16"/>
      <c r="H18" s="17"/>
      <c r="I18" s="16"/>
      <c r="J18" s="17"/>
      <c r="K18" s="17"/>
      <c r="L18" s="17"/>
      <c r="M18" s="17"/>
      <c r="N18" s="17"/>
      <c r="O18" s="19"/>
      <c r="Q18" s="446"/>
      <c r="R18" s="392"/>
      <c r="S18" s="392"/>
      <c r="T18" s="392"/>
      <c r="U18" s="424"/>
      <c r="V18" s="432"/>
      <c r="W18" s="392"/>
      <c r="X18" s="392"/>
      <c r="Y18" s="392"/>
      <c r="Z18" s="392"/>
      <c r="AA18" s="392"/>
      <c r="AB18" s="392"/>
      <c r="AC18" s="392"/>
      <c r="AD18" s="432"/>
      <c r="AE18" s="392"/>
      <c r="AF18" s="392"/>
      <c r="AG18" s="392"/>
      <c r="AH18" s="424"/>
      <c r="AI18" s="432"/>
      <c r="AJ18" s="392"/>
      <c r="AK18" s="392"/>
      <c r="AL18" s="392"/>
      <c r="AM18" s="392"/>
      <c r="AN18" s="392"/>
      <c r="AO18" s="392"/>
      <c r="AP18" s="433"/>
      <c r="AQ18" s="432"/>
      <c r="AR18" s="723"/>
      <c r="AS18" s="392"/>
      <c r="AT18" s="424"/>
      <c r="AU18" s="424"/>
      <c r="AV18" s="433"/>
      <c r="AW18" s="432"/>
      <c r="AX18" s="392"/>
      <c r="AY18" s="392"/>
      <c r="AZ18" s="392"/>
      <c r="BA18" s="392"/>
      <c r="BB18" s="433"/>
    </row>
    <row r="19" spans="1:54" s="68" customFormat="1" ht="15" customHeight="1" x14ac:dyDescent="0.2">
      <c r="A19" s="609" t="s">
        <v>1342</v>
      </c>
      <c r="B19" s="94" t="s">
        <v>517</v>
      </c>
      <c r="C19" s="91" t="s">
        <v>51</v>
      </c>
      <c r="D19" s="1822">
        <v>2</v>
      </c>
      <c r="E19" s="1823"/>
      <c r="F19" s="1824"/>
      <c r="G19" s="65">
        <v>16</v>
      </c>
      <c r="H19" s="65">
        <v>1</v>
      </c>
      <c r="I19" s="65">
        <v>0</v>
      </c>
      <c r="J19" s="64">
        <v>2</v>
      </c>
      <c r="K19" s="65">
        <v>0</v>
      </c>
      <c r="L19" s="65">
        <v>3</v>
      </c>
      <c r="M19" s="66">
        <f>SUM(G19,I19,K19)</f>
        <v>16</v>
      </c>
      <c r="N19" s="1610">
        <f>((G19*H19)*1.5)+((I19*J19)*1)+((K19*L19)*1)</f>
        <v>24</v>
      </c>
      <c r="O19" s="67" t="s">
        <v>52</v>
      </c>
      <c r="Q19" s="436" t="s">
        <v>1520</v>
      </c>
      <c r="R19" s="389" t="s">
        <v>1520</v>
      </c>
      <c r="S19" s="389"/>
      <c r="T19" s="389"/>
      <c r="U19" s="439"/>
      <c r="V19" s="436"/>
      <c r="W19" s="389"/>
      <c r="X19" s="389"/>
      <c r="Y19" s="389"/>
      <c r="Z19" s="389"/>
      <c r="AA19" s="389"/>
      <c r="AB19" s="389"/>
      <c r="AC19" s="389"/>
      <c r="AD19" s="468" t="s">
        <v>1520</v>
      </c>
      <c r="AE19" s="467" t="s">
        <v>1520</v>
      </c>
      <c r="AF19" s="467"/>
      <c r="AG19" s="467"/>
      <c r="AH19" s="947"/>
      <c r="AI19" s="468"/>
      <c r="AJ19" s="467"/>
      <c r="AK19" s="467"/>
      <c r="AL19" s="467"/>
      <c r="AM19" s="467"/>
      <c r="AN19" s="467"/>
      <c r="AO19" s="467"/>
      <c r="AP19" s="469"/>
      <c r="AQ19" s="436" t="s">
        <v>1431</v>
      </c>
      <c r="AR19" s="726"/>
      <c r="AS19" s="389"/>
      <c r="AT19" s="439"/>
      <c r="AU19" s="439"/>
      <c r="AV19" s="437"/>
      <c r="AW19" s="436" t="s">
        <v>1521</v>
      </c>
      <c r="AX19" s="389"/>
      <c r="AY19" s="389"/>
      <c r="AZ19" s="389"/>
      <c r="BA19" s="389"/>
      <c r="BB19" s="437"/>
    </row>
    <row r="20" spans="1:54" s="68" customFormat="1" ht="15" customHeight="1" x14ac:dyDescent="0.2">
      <c r="A20" s="609"/>
      <c r="B20" s="94" t="s">
        <v>518</v>
      </c>
      <c r="C20" s="91" t="s">
        <v>43</v>
      </c>
      <c r="D20" s="1822">
        <v>2</v>
      </c>
      <c r="E20" s="1823"/>
      <c r="F20" s="1824"/>
      <c r="G20" s="65">
        <v>2</v>
      </c>
      <c r="H20" s="1745">
        <v>1</v>
      </c>
      <c r="I20" s="65">
        <v>14</v>
      </c>
      <c r="J20" s="64">
        <v>2</v>
      </c>
      <c r="K20" s="65">
        <v>0</v>
      </c>
      <c r="L20" s="65">
        <v>3</v>
      </c>
      <c r="M20" s="66">
        <f>SUM(G20,I20,K20)</f>
        <v>16</v>
      </c>
      <c r="N20" s="1610">
        <f>((G20*H20)*1.5)+((I20*J20)*1)+((K20*L20)*1)</f>
        <v>31</v>
      </c>
      <c r="O20" s="67" t="s">
        <v>52</v>
      </c>
      <c r="Q20" s="436" t="s">
        <v>1409</v>
      </c>
      <c r="R20" s="389"/>
      <c r="S20" s="389"/>
      <c r="T20" s="389"/>
      <c r="U20" s="439"/>
      <c r="V20" s="436"/>
      <c r="W20" s="389"/>
      <c r="X20" s="389"/>
      <c r="Y20" s="389"/>
      <c r="Z20" s="389"/>
      <c r="AA20" s="389"/>
      <c r="AB20" s="389"/>
      <c r="AC20" s="389"/>
      <c r="AD20" s="468"/>
      <c r="AE20" s="467"/>
      <c r="AF20" s="467"/>
      <c r="AG20" s="467"/>
      <c r="AH20" s="947"/>
      <c r="AI20" s="468" t="s">
        <v>1409</v>
      </c>
      <c r="AJ20" s="467"/>
      <c r="AK20" s="467"/>
      <c r="AL20" s="467"/>
      <c r="AM20" s="467"/>
      <c r="AN20" s="467"/>
      <c r="AO20" s="467"/>
      <c r="AP20" s="469"/>
      <c r="AQ20" s="436" t="s">
        <v>1431</v>
      </c>
      <c r="AR20" s="726"/>
      <c r="AS20" s="389"/>
      <c r="AT20" s="439"/>
      <c r="AU20" s="439"/>
      <c r="AV20" s="437"/>
      <c r="AW20" s="436" t="s">
        <v>1431</v>
      </c>
      <c r="AX20" s="389"/>
      <c r="AY20" s="389"/>
      <c r="AZ20" s="389"/>
      <c r="BA20" s="389"/>
      <c r="BB20" s="437"/>
    </row>
    <row r="21" spans="1:54" ht="24.75" customHeight="1" x14ac:dyDescent="0.2">
      <c r="A21" s="227"/>
      <c r="B21" s="118" t="s">
        <v>679</v>
      </c>
      <c r="C21" s="582" t="s">
        <v>928</v>
      </c>
      <c r="D21" s="1771"/>
      <c r="E21" s="1821"/>
      <c r="F21" s="1772"/>
      <c r="G21" s="16"/>
      <c r="H21" s="51"/>
      <c r="I21" s="16"/>
      <c r="J21" s="52"/>
      <c r="K21" s="51"/>
      <c r="L21" s="51"/>
      <c r="M21" s="52"/>
      <c r="N21" s="52"/>
      <c r="O21" s="53"/>
      <c r="Q21" s="446"/>
      <c r="R21" s="393"/>
      <c r="S21" s="393"/>
      <c r="T21" s="393"/>
      <c r="U21" s="425"/>
      <c r="V21" s="434"/>
      <c r="W21" s="393"/>
      <c r="X21" s="393"/>
      <c r="Y21" s="393"/>
      <c r="Z21" s="393"/>
      <c r="AA21" s="393"/>
      <c r="AB21" s="393"/>
      <c r="AC21" s="393"/>
      <c r="AD21" s="434"/>
      <c r="AE21" s="393"/>
      <c r="AF21" s="393"/>
      <c r="AG21" s="393"/>
      <c r="AH21" s="425"/>
      <c r="AI21" s="434"/>
      <c r="AJ21" s="393"/>
      <c r="AK21" s="393"/>
      <c r="AL21" s="393"/>
      <c r="AM21" s="393"/>
      <c r="AN21" s="393"/>
      <c r="AO21" s="393"/>
      <c r="AP21" s="435"/>
      <c r="AQ21" s="432"/>
      <c r="AR21" s="723"/>
      <c r="AS21" s="392"/>
      <c r="AT21" s="424"/>
      <c r="AU21" s="424"/>
      <c r="AV21" s="433"/>
      <c r="AW21" s="434"/>
      <c r="AX21" s="393"/>
      <c r="AY21" s="393"/>
      <c r="AZ21" s="393"/>
      <c r="BA21" s="393"/>
      <c r="BB21" s="435"/>
    </row>
    <row r="22" spans="1:54" ht="45" x14ac:dyDescent="0.2">
      <c r="A22" s="609" t="s">
        <v>1343</v>
      </c>
      <c r="B22" s="121" t="s">
        <v>520</v>
      </c>
      <c r="C22" s="91" t="s">
        <v>53</v>
      </c>
      <c r="D22" s="1822">
        <v>2</v>
      </c>
      <c r="E22" s="1823"/>
      <c r="F22" s="1824"/>
      <c r="G22" s="65">
        <v>4</v>
      </c>
      <c r="H22" s="65">
        <v>1</v>
      </c>
      <c r="I22" s="1745">
        <v>0</v>
      </c>
      <c r="J22" s="64">
        <v>2</v>
      </c>
      <c r="K22" s="65">
        <v>0</v>
      </c>
      <c r="L22" s="65">
        <v>3</v>
      </c>
      <c r="M22" s="1610">
        <v>20</v>
      </c>
      <c r="N22" s="1610">
        <v>0</v>
      </c>
      <c r="O22" s="1747" t="s">
        <v>1870</v>
      </c>
      <c r="P22" s="3" t="s">
        <v>19</v>
      </c>
      <c r="Q22" s="436" t="s">
        <v>1473</v>
      </c>
      <c r="R22" s="389"/>
      <c r="S22" s="389"/>
      <c r="T22" s="389"/>
      <c r="U22" s="439"/>
      <c r="V22" s="436"/>
      <c r="W22" s="389"/>
      <c r="X22" s="389"/>
      <c r="Y22" s="389"/>
      <c r="Z22" s="389"/>
      <c r="AA22" s="389"/>
      <c r="AB22" s="389"/>
      <c r="AC22" s="389"/>
      <c r="AD22" s="468" t="s">
        <v>1473</v>
      </c>
      <c r="AE22" s="395"/>
      <c r="AF22" s="395"/>
      <c r="AG22" s="395"/>
      <c r="AH22" s="946"/>
      <c r="AI22" s="440"/>
      <c r="AJ22" s="395"/>
      <c r="AK22" s="395"/>
      <c r="AL22" s="395"/>
      <c r="AM22" s="395"/>
      <c r="AN22" s="395"/>
      <c r="AO22" s="395"/>
      <c r="AP22" s="442"/>
      <c r="AQ22" s="436" t="s">
        <v>1431</v>
      </c>
      <c r="AR22" s="471"/>
      <c r="AS22" s="388"/>
      <c r="AT22" s="438"/>
      <c r="AU22" s="438"/>
      <c r="AV22" s="428"/>
      <c r="AW22" s="436" t="s">
        <v>1431</v>
      </c>
      <c r="AX22" s="389"/>
      <c r="AY22" s="389"/>
      <c r="AZ22" s="389"/>
      <c r="BA22" s="389"/>
      <c r="BB22" s="437"/>
    </row>
    <row r="23" spans="1:54" ht="27.75" customHeight="1" x14ac:dyDescent="0.2">
      <c r="A23" s="227"/>
      <c r="B23" s="118" t="s">
        <v>680</v>
      </c>
      <c r="C23" s="582" t="s">
        <v>929</v>
      </c>
      <c r="D23" s="1771"/>
      <c r="E23" s="1821"/>
      <c r="F23" s="1772"/>
      <c r="G23" s="16"/>
      <c r="H23" s="51"/>
      <c r="I23" s="16"/>
      <c r="J23" s="52"/>
      <c r="K23" s="51"/>
      <c r="L23" s="51"/>
      <c r="M23" s="52"/>
      <c r="N23" s="52"/>
      <c r="O23" s="53"/>
      <c r="Q23" s="446"/>
      <c r="R23" s="392"/>
      <c r="S23" s="392"/>
      <c r="T23" s="392"/>
      <c r="U23" s="424"/>
      <c r="V23" s="432"/>
      <c r="W23" s="392"/>
      <c r="X23" s="392"/>
      <c r="Y23" s="392"/>
      <c r="Z23" s="392"/>
      <c r="AA23" s="392"/>
      <c r="AB23" s="392"/>
      <c r="AC23" s="392"/>
      <c r="AD23" s="432"/>
      <c r="AE23" s="392"/>
      <c r="AF23" s="392"/>
      <c r="AG23" s="392"/>
      <c r="AH23" s="424"/>
      <c r="AI23" s="432"/>
      <c r="AJ23" s="392"/>
      <c r="AK23" s="392"/>
      <c r="AL23" s="392"/>
      <c r="AM23" s="392"/>
      <c r="AN23" s="392"/>
      <c r="AO23" s="392"/>
      <c r="AP23" s="433"/>
      <c r="AQ23" s="432"/>
      <c r="AR23" s="723"/>
      <c r="AS23" s="392"/>
      <c r="AT23" s="424"/>
      <c r="AU23" s="424"/>
      <c r="AV23" s="433"/>
      <c r="AW23" s="432"/>
      <c r="AX23" s="392"/>
      <c r="AY23" s="392"/>
      <c r="AZ23" s="392"/>
      <c r="BA23" s="392"/>
      <c r="BB23" s="433"/>
    </row>
    <row r="24" spans="1:54" ht="15" customHeight="1" x14ac:dyDescent="0.2">
      <c r="A24" s="227" t="s">
        <v>1536</v>
      </c>
      <c r="B24" s="119" t="s">
        <v>681</v>
      </c>
      <c r="C24" s="48" t="s">
        <v>54</v>
      </c>
      <c r="D24" s="1805">
        <v>4</v>
      </c>
      <c r="E24" s="1806"/>
      <c r="F24" s="1807"/>
      <c r="G24" s="20">
        <v>0</v>
      </c>
      <c r="H24" s="20">
        <v>1</v>
      </c>
      <c r="I24" s="20">
        <v>32</v>
      </c>
      <c r="J24" s="21">
        <v>2</v>
      </c>
      <c r="K24" s="20">
        <v>0</v>
      </c>
      <c r="L24" s="21">
        <v>3</v>
      </c>
      <c r="M24" s="18">
        <f>SUM(G24,I24,K24)</f>
        <v>32</v>
      </c>
      <c r="N24" s="18">
        <f>((G24*H24)*1.5)+((I24*J24)*1)+((K24*L24)*1)</f>
        <v>64</v>
      </c>
      <c r="O24" s="22"/>
      <c r="Q24" s="427">
        <v>2</v>
      </c>
      <c r="R24" s="388">
        <v>2</v>
      </c>
      <c r="S24" s="388"/>
      <c r="T24" s="388"/>
      <c r="U24" s="438"/>
      <c r="V24" s="427"/>
      <c r="W24" s="388"/>
      <c r="X24" s="388"/>
      <c r="Y24" s="388"/>
      <c r="Z24" s="388"/>
      <c r="AA24" s="388"/>
      <c r="AB24" s="388"/>
      <c r="AC24" s="388"/>
      <c r="AD24" s="440">
        <v>2</v>
      </c>
      <c r="AE24" s="395">
        <v>2</v>
      </c>
      <c r="AF24" s="395"/>
      <c r="AG24" s="395"/>
      <c r="AH24" s="946"/>
      <c r="AI24" s="440"/>
      <c r="AJ24" s="395"/>
      <c r="AK24" s="395"/>
      <c r="AL24" s="395"/>
      <c r="AM24" s="395"/>
      <c r="AN24" s="395"/>
      <c r="AO24" s="395"/>
      <c r="AP24" s="442"/>
      <c r="AQ24" s="427" t="s">
        <v>1433</v>
      </c>
      <c r="AR24" s="471" t="s">
        <v>908</v>
      </c>
      <c r="AS24" s="388"/>
      <c r="AT24" s="438"/>
      <c r="AU24" s="438"/>
      <c r="AV24" s="428"/>
      <c r="AW24" s="427"/>
      <c r="AX24" s="388"/>
      <c r="AY24" s="388"/>
      <c r="AZ24" s="388"/>
      <c r="BA24" s="388"/>
      <c r="BB24" s="428"/>
    </row>
    <row r="25" spans="1:54" ht="15" customHeight="1" x14ac:dyDescent="0.2">
      <c r="A25" s="227" t="s">
        <v>1537</v>
      </c>
      <c r="B25" s="119" t="s">
        <v>682</v>
      </c>
      <c r="C25" s="48" t="s">
        <v>55</v>
      </c>
      <c r="D25" s="1805">
        <v>4</v>
      </c>
      <c r="E25" s="1806"/>
      <c r="F25" s="1807"/>
      <c r="G25" s="20">
        <v>16</v>
      </c>
      <c r="H25" s="20">
        <v>1</v>
      </c>
      <c r="I25" s="20">
        <v>16</v>
      </c>
      <c r="J25" s="21">
        <v>2</v>
      </c>
      <c r="K25" s="20">
        <v>0</v>
      </c>
      <c r="L25" s="21">
        <v>3</v>
      </c>
      <c r="M25" s="18">
        <f>SUM(G25,I25,K25)</f>
        <v>32</v>
      </c>
      <c r="N25" s="18">
        <f>((G25*H25)*1.5)+((I25*J25)*1)+((K25*L25)*1)</f>
        <v>56</v>
      </c>
      <c r="O25" s="22"/>
      <c r="Q25" s="427">
        <v>1</v>
      </c>
      <c r="R25" s="388">
        <v>1</v>
      </c>
      <c r="S25" s="388"/>
      <c r="T25" s="388"/>
      <c r="U25" s="438"/>
      <c r="V25" s="427">
        <v>2</v>
      </c>
      <c r="W25" s="388" t="s">
        <v>909</v>
      </c>
      <c r="X25" s="388"/>
      <c r="Y25" s="388"/>
      <c r="Z25" s="388"/>
      <c r="AA25" s="388"/>
      <c r="AB25" s="388"/>
      <c r="AC25" s="388"/>
      <c r="AD25" s="440"/>
      <c r="AE25" s="395"/>
      <c r="AF25" s="395"/>
      <c r="AG25" s="395"/>
      <c r="AH25" s="946"/>
      <c r="AI25" s="440">
        <v>4</v>
      </c>
      <c r="AJ25" s="395" t="s">
        <v>909</v>
      </c>
      <c r="AK25" s="395"/>
      <c r="AL25" s="395"/>
      <c r="AM25" s="395"/>
      <c r="AN25" s="395"/>
      <c r="AO25" s="395"/>
      <c r="AP25" s="442"/>
      <c r="AQ25" s="427"/>
      <c r="AR25" s="471"/>
      <c r="AS25" s="388"/>
      <c r="AT25" s="438"/>
      <c r="AU25" s="438"/>
      <c r="AV25" s="428"/>
      <c r="AW25" s="427" t="s">
        <v>1433</v>
      </c>
      <c r="AX25" s="388" t="s">
        <v>908</v>
      </c>
      <c r="AY25" s="388"/>
      <c r="AZ25" s="388"/>
      <c r="BA25" s="388"/>
      <c r="BB25" s="428"/>
    </row>
    <row r="26" spans="1:54" ht="15" customHeight="1" x14ac:dyDescent="0.2">
      <c r="A26" s="227" t="s">
        <v>1538</v>
      </c>
      <c r="B26" s="119" t="s">
        <v>683</v>
      </c>
      <c r="C26" s="48" t="s">
        <v>56</v>
      </c>
      <c r="D26" s="1805">
        <v>3</v>
      </c>
      <c r="E26" s="1806"/>
      <c r="F26" s="1807"/>
      <c r="G26" s="20">
        <v>8</v>
      </c>
      <c r="H26" s="20">
        <v>1</v>
      </c>
      <c r="I26" s="20">
        <v>8</v>
      </c>
      <c r="J26" s="21">
        <v>2</v>
      </c>
      <c r="K26" s="20">
        <v>0</v>
      </c>
      <c r="L26" s="21">
        <v>3</v>
      </c>
      <c r="M26" s="18">
        <f>SUM(G26,I26,K26)</f>
        <v>16</v>
      </c>
      <c r="N26" s="18">
        <f>((G26*H26)*1.5)+((I26*J26)*1)+((K26*L26)*1)</f>
        <v>28</v>
      </c>
      <c r="O26" s="22"/>
      <c r="Q26" s="427">
        <v>1.5</v>
      </c>
      <c r="R26" s="388"/>
      <c r="S26" s="388"/>
      <c r="T26" s="388"/>
      <c r="U26" s="438"/>
      <c r="V26" s="427">
        <v>1.5</v>
      </c>
      <c r="W26" s="388" t="s">
        <v>910</v>
      </c>
      <c r="X26" s="388"/>
      <c r="Y26" s="388"/>
      <c r="Z26" s="388"/>
      <c r="AA26" s="388"/>
      <c r="AB26" s="388"/>
      <c r="AC26" s="388"/>
      <c r="AD26" s="440"/>
      <c r="AE26" s="395"/>
      <c r="AF26" s="395"/>
      <c r="AG26" s="395"/>
      <c r="AH26" s="946"/>
      <c r="AI26" s="440">
        <v>3</v>
      </c>
      <c r="AJ26" s="395" t="s">
        <v>910</v>
      </c>
      <c r="AK26" s="395"/>
      <c r="AL26" s="395"/>
      <c r="AM26" s="395"/>
      <c r="AN26" s="395"/>
      <c r="AO26" s="395"/>
      <c r="AP26" s="442"/>
      <c r="AQ26" s="427"/>
      <c r="AR26" s="471"/>
      <c r="AS26" s="388"/>
      <c r="AT26" s="438"/>
      <c r="AU26" s="438"/>
      <c r="AV26" s="428"/>
      <c r="AW26" s="427" t="s">
        <v>1455</v>
      </c>
      <c r="AX26" s="388" t="s">
        <v>908</v>
      </c>
      <c r="AY26" s="388"/>
      <c r="AZ26" s="388"/>
      <c r="BA26" s="388"/>
      <c r="BB26" s="428"/>
    </row>
    <row r="27" spans="1:54" ht="15" customHeight="1" thickBot="1" x14ac:dyDescent="0.25">
      <c r="A27" s="227" t="s">
        <v>1538</v>
      </c>
      <c r="B27" s="119" t="s">
        <v>684</v>
      </c>
      <c r="C27" s="48" t="s">
        <v>57</v>
      </c>
      <c r="D27" s="1805">
        <v>3</v>
      </c>
      <c r="E27" s="1806"/>
      <c r="F27" s="1807"/>
      <c r="G27" s="20">
        <v>8</v>
      </c>
      <c r="H27" s="20">
        <v>1</v>
      </c>
      <c r="I27" s="20">
        <v>8</v>
      </c>
      <c r="J27" s="21">
        <v>2</v>
      </c>
      <c r="K27" s="20">
        <v>0</v>
      </c>
      <c r="L27" s="21">
        <v>3</v>
      </c>
      <c r="M27" s="18">
        <f>SUM(G27,I27,K27)</f>
        <v>16</v>
      </c>
      <c r="N27" s="18">
        <f>((G27*H27)*1.5)+((I27*J27)*1)+((K27*L27)*1)</f>
        <v>28</v>
      </c>
      <c r="O27" s="22"/>
      <c r="Q27" s="429">
        <v>1.5</v>
      </c>
      <c r="R27" s="430"/>
      <c r="S27" s="430"/>
      <c r="T27" s="430"/>
      <c r="U27" s="448"/>
      <c r="V27" s="429">
        <v>1.5</v>
      </c>
      <c r="W27" s="430" t="s">
        <v>910</v>
      </c>
      <c r="X27" s="430"/>
      <c r="Y27" s="430"/>
      <c r="Z27" s="430"/>
      <c r="AA27" s="430"/>
      <c r="AB27" s="430"/>
      <c r="AC27" s="430"/>
      <c r="AD27" s="443"/>
      <c r="AE27" s="444"/>
      <c r="AF27" s="444"/>
      <c r="AG27" s="444"/>
      <c r="AH27" s="948"/>
      <c r="AI27" s="443">
        <v>3</v>
      </c>
      <c r="AJ27" s="444" t="s">
        <v>910</v>
      </c>
      <c r="AK27" s="444"/>
      <c r="AL27" s="444"/>
      <c r="AM27" s="444"/>
      <c r="AN27" s="444"/>
      <c r="AO27" s="444"/>
      <c r="AP27" s="445"/>
      <c r="AQ27" s="429"/>
      <c r="AR27" s="724"/>
      <c r="AS27" s="430"/>
      <c r="AT27" s="448"/>
      <c r="AU27" s="448"/>
      <c r="AV27" s="431"/>
      <c r="AW27" s="429" t="s">
        <v>1455</v>
      </c>
      <c r="AX27" s="430" t="s">
        <v>908</v>
      </c>
      <c r="AY27" s="430"/>
      <c r="AZ27" s="430"/>
      <c r="BA27" s="430"/>
      <c r="BB27" s="431"/>
    </row>
    <row r="28" spans="1:54" ht="15" customHeight="1" thickBot="1" x14ac:dyDescent="0.25">
      <c r="C28" s="711" t="s">
        <v>30</v>
      </c>
      <c r="D28" s="1814">
        <f>SUM(D9:D27)</f>
        <v>33</v>
      </c>
      <c r="E28" s="1815"/>
      <c r="F28" s="1816"/>
      <c r="G28" s="85">
        <f>SUM(G10:G27)</f>
        <v>82</v>
      </c>
      <c r="H28" s="85">
        <v>1</v>
      </c>
      <c r="I28" s="1612">
        <f>SUM(I10:I27)</f>
        <v>114</v>
      </c>
      <c r="J28" s="85">
        <v>2</v>
      </c>
      <c r="K28" s="85">
        <f>SUM(K10:K27)</f>
        <v>16</v>
      </c>
      <c r="L28" s="85">
        <v>3</v>
      </c>
      <c r="M28" s="86">
        <f>SUM(G28,I28,K28)</f>
        <v>212</v>
      </c>
      <c r="N28" s="86">
        <f>SUM(N10:N27)</f>
        <v>307</v>
      </c>
      <c r="O28" s="386"/>
      <c r="Q28" s="54" t="s">
        <v>19</v>
      </c>
    </row>
    <row r="29" spans="1:54" ht="23.25" customHeight="1" x14ac:dyDescent="0.2">
      <c r="C29" s="82"/>
      <c r="D29" s="30"/>
      <c r="E29" s="30"/>
      <c r="F29" s="30"/>
      <c r="G29" s="29"/>
      <c r="H29" s="29"/>
      <c r="I29" s="29"/>
      <c r="J29" s="29"/>
      <c r="K29" s="29"/>
      <c r="L29" s="29"/>
      <c r="M29" s="84"/>
      <c r="N29" s="84"/>
      <c r="O29" s="385"/>
      <c r="Q29" s="1848" t="s">
        <v>561</v>
      </c>
      <c r="R29" s="1849"/>
      <c r="S29" s="1849"/>
      <c r="T29" s="1849"/>
      <c r="U29" s="1850"/>
      <c r="V29" s="1851" t="s">
        <v>562</v>
      </c>
      <c r="W29" s="1852"/>
      <c r="X29" s="1852"/>
      <c r="Y29" s="1852"/>
      <c r="Z29" s="1852"/>
      <c r="AA29" s="1852"/>
      <c r="AB29" s="1852"/>
      <c r="AC29" s="1852"/>
      <c r="AD29" s="1853" t="s">
        <v>563</v>
      </c>
      <c r="AE29" s="1854"/>
      <c r="AF29" s="1854"/>
      <c r="AG29" s="1854"/>
      <c r="AH29" s="1855"/>
      <c r="AI29" s="1853" t="s">
        <v>564</v>
      </c>
      <c r="AJ29" s="1854"/>
      <c r="AK29" s="1854"/>
      <c r="AL29" s="1854"/>
      <c r="AM29" s="1854"/>
      <c r="AN29" s="1854"/>
      <c r="AO29" s="1854"/>
      <c r="AP29" s="1855"/>
      <c r="AQ29" s="1889" t="s">
        <v>613</v>
      </c>
      <c r="AR29" s="1890"/>
      <c r="AS29" s="1890"/>
      <c r="AT29" s="1890"/>
      <c r="AU29" s="1890"/>
      <c r="AV29" s="1891"/>
      <c r="AW29" s="1875" t="s">
        <v>565</v>
      </c>
      <c r="AX29" s="1876"/>
      <c r="AY29" s="1876"/>
      <c r="AZ29" s="1876"/>
      <c r="BA29" s="1876"/>
      <c r="BB29" s="1877"/>
    </row>
    <row r="30" spans="1:54" ht="15" customHeight="1" x14ac:dyDescent="0.2">
      <c r="C30" s="82"/>
      <c r="D30" s="30"/>
      <c r="E30" s="30"/>
      <c r="F30" s="30"/>
      <c r="G30" s="29"/>
      <c r="H30" s="29"/>
      <c r="I30" s="29"/>
      <c r="J30" s="29"/>
      <c r="K30" s="29"/>
      <c r="L30" s="29"/>
      <c r="M30" s="84"/>
      <c r="N30" s="84"/>
      <c r="O30" s="385"/>
      <c r="Q30" s="841" t="s">
        <v>566</v>
      </c>
      <c r="R30" s="842" t="s">
        <v>567</v>
      </c>
      <c r="S30" s="842" t="s">
        <v>568</v>
      </c>
      <c r="T30" s="842" t="s">
        <v>570</v>
      </c>
      <c r="U30" s="844" t="s">
        <v>571</v>
      </c>
      <c r="V30" s="1792" t="s">
        <v>566</v>
      </c>
      <c r="W30" s="1787"/>
      <c r="X30" s="1787" t="s">
        <v>567</v>
      </c>
      <c r="Y30" s="1787"/>
      <c r="Z30" s="1787" t="s">
        <v>572</v>
      </c>
      <c r="AA30" s="1787"/>
      <c r="AB30" s="1787" t="s">
        <v>570</v>
      </c>
      <c r="AC30" s="1787"/>
      <c r="AD30" s="372" t="s">
        <v>566</v>
      </c>
      <c r="AE30" s="373" t="s">
        <v>567</v>
      </c>
      <c r="AF30" s="373" t="s">
        <v>568</v>
      </c>
      <c r="AG30" s="373" t="s">
        <v>570</v>
      </c>
      <c r="AH30" s="950" t="s">
        <v>571</v>
      </c>
      <c r="AI30" s="1788" t="s">
        <v>566</v>
      </c>
      <c r="AJ30" s="1789"/>
      <c r="AK30" s="1790" t="s">
        <v>567</v>
      </c>
      <c r="AL30" s="1789"/>
      <c r="AM30" s="1790" t="s">
        <v>572</v>
      </c>
      <c r="AN30" s="1789"/>
      <c r="AO30" s="1790" t="s">
        <v>570</v>
      </c>
      <c r="AP30" s="1791"/>
      <c r="AQ30" s="1792" t="s">
        <v>566</v>
      </c>
      <c r="AR30" s="1787"/>
      <c r="AS30" s="1787" t="s">
        <v>572</v>
      </c>
      <c r="AT30" s="1787"/>
      <c r="AU30" s="1879" t="s">
        <v>10</v>
      </c>
      <c r="AV30" s="1880"/>
      <c r="AW30" s="1878" t="s">
        <v>566</v>
      </c>
      <c r="AX30" s="1873"/>
      <c r="AY30" s="1872" t="s">
        <v>572</v>
      </c>
      <c r="AZ30" s="1873"/>
      <c r="BA30" s="1872" t="s">
        <v>570</v>
      </c>
      <c r="BB30" s="1874"/>
    </row>
    <row r="31" spans="1:54" ht="38.25" x14ac:dyDescent="0.2">
      <c r="A31" s="672" t="s">
        <v>1341</v>
      </c>
      <c r="B31" s="57" t="s">
        <v>685</v>
      </c>
      <c r="C31" s="49" t="s">
        <v>409</v>
      </c>
      <c r="D31" s="1835"/>
      <c r="E31" s="1836"/>
      <c r="F31" s="1837"/>
      <c r="G31" s="1748" t="s">
        <v>7</v>
      </c>
      <c r="H31" s="1748" t="s">
        <v>8</v>
      </c>
      <c r="I31" s="1749" t="s">
        <v>9</v>
      </c>
      <c r="J31" s="1750" t="s">
        <v>8</v>
      </c>
      <c r="K31" s="1749" t="s">
        <v>10</v>
      </c>
      <c r="L31" s="1750" t="s">
        <v>11</v>
      </c>
      <c r="M31" s="1751" t="s">
        <v>12</v>
      </c>
      <c r="N31" s="1749" t="s">
        <v>13</v>
      </c>
      <c r="O31" s="1752" t="s">
        <v>14</v>
      </c>
      <c r="Q31" s="374" t="s">
        <v>573</v>
      </c>
      <c r="R31" s="375" t="s">
        <v>573</v>
      </c>
      <c r="S31" s="375" t="s">
        <v>573</v>
      </c>
      <c r="T31" s="375" t="s">
        <v>573</v>
      </c>
      <c r="U31" s="376" t="s">
        <v>573</v>
      </c>
      <c r="V31" s="374" t="s">
        <v>573</v>
      </c>
      <c r="W31" s="375" t="s">
        <v>574</v>
      </c>
      <c r="X31" s="375" t="s">
        <v>573</v>
      </c>
      <c r="Y31" s="375" t="s">
        <v>574</v>
      </c>
      <c r="Z31" s="375" t="s">
        <v>573</v>
      </c>
      <c r="AA31" s="375" t="s">
        <v>574</v>
      </c>
      <c r="AB31" s="375" t="s">
        <v>573</v>
      </c>
      <c r="AC31" s="375" t="s">
        <v>574</v>
      </c>
      <c r="AD31" s="377" t="s">
        <v>573</v>
      </c>
      <c r="AE31" s="378" t="s">
        <v>573</v>
      </c>
      <c r="AF31" s="378" t="s">
        <v>573</v>
      </c>
      <c r="AG31" s="378" t="s">
        <v>573</v>
      </c>
      <c r="AH31" s="379" t="s">
        <v>573</v>
      </c>
      <c r="AI31" s="377" t="s">
        <v>573</v>
      </c>
      <c r="AJ31" s="378" t="s">
        <v>574</v>
      </c>
      <c r="AK31" s="378" t="s">
        <v>573</v>
      </c>
      <c r="AL31" s="378" t="s">
        <v>574</v>
      </c>
      <c r="AM31" s="378" t="s">
        <v>573</v>
      </c>
      <c r="AN31" s="378" t="s">
        <v>574</v>
      </c>
      <c r="AO31" s="378" t="s">
        <v>573</v>
      </c>
      <c r="AP31" s="379" t="s">
        <v>574</v>
      </c>
      <c r="AQ31" s="422" t="s">
        <v>573</v>
      </c>
      <c r="AR31" s="423" t="s">
        <v>574</v>
      </c>
      <c r="AS31" s="423" t="s">
        <v>573</v>
      </c>
      <c r="AT31" s="423" t="s">
        <v>574</v>
      </c>
      <c r="AU31" s="423" t="s">
        <v>573</v>
      </c>
      <c r="AV31" s="426" t="s">
        <v>574</v>
      </c>
      <c r="AW31" s="380" t="s">
        <v>573</v>
      </c>
      <c r="AX31" s="381" t="s">
        <v>574</v>
      </c>
      <c r="AY31" s="381" t="s">
        <v>573</v>
      </c>
      <c r="AZ31" s="381" t="s">
        <v>574</v>
      </c>
      <c r="BA31" s="381" t="s">
        <v>573</v>
      </c>
      <c r="BB31" s="382" t="s">
        <v>574</v>
      </c>
    </row>
    <row r="32" spans="1:54" ht="15" customHeight="1" x14ac:dyDescent="0.2">
      <c r="A32" s="227"/>
      <c r="B32" s="118" t="s">
        <v>687</v>
      </c>
      <c r="C32" s="565" t="s">
        <v>930</v>
      </c>
      <c r="D32" s="1771"/>
      <c r="E32" s="1821"/>
      <c r="F32" s="1772"/>
      <c r="G32" s="16"/>
      <c r="H32" s="17"/>
      <c r="I32" s="16"/>
      <c r="J32" s="17"/>
      <c r="K32" s="17"/>
      <c r="L32" s="17"/>
      <c r="M32" s="17"/>
      <c r="N32" s="17"/>
      <c r="O32" s="19"/>
      <c r="Q32" s="446"/>
      <c r="R32" s="392"/>
      <c r="S32" s="392"/>
      <c r="T32" s="392"/>
      <c r="U32" s="433"/>
      <c r="V32" s="432"/>
      <c r="W32" s="392"/>
      <c r="X32" s="392"/>
      <c r="Y32" s="392"/>
      <c r="Z32" s="392"/>
      <c r="AA32" s="392"/>
      <c r="AB32" s="392"/>
      <c r="AC32" s="392"/>
      <c r="AD32" s="432"/>
      <c r="AE32" s="392"/>
      <c r="AF32" s="392"/>
      <c r="AG32" s="392"/>
      <c r="AH32" s="433"/>
      <c r="AI32" s="432"/>
      <c r="AJ32" s="392"/>
      <c r="AK32" s="392"/>
      <c r="AL32" s="392"/>
      <c r="AM32" s="392"/>
      <c r="AN32" s="392"/>
      <c r="AO32" s="392"/>
      <c r="AP32" s="433"/>
      <c r="AQ32" s="432"/>
      <c r="AR32" s="723"/>
      <c r="AS32" s="392"/>
      <c r="AT32" s="424"/>
      <c r="AU32" s="424"/>
      <c r="AV32" s="433"/>
      <c r="AW32" s="432"/>
      <c r="AX32" s="392"/>
      <c r="AY32" s="392"/>
      <c r="AZ32" s="392"/>
      <c r="BA32" s="392"/>
      <c r="BB32" s="433"/>
    </row>
    <row r="33" spans="1:54" s="90" customFormat="1" ht="15" customHeight="1" x14ac:dyDescent="0.2">
      <c r="A33" s="620"/>
      <c r="B33" s="95" t="s">
        <v>686</v>
      </c>
      <c r="C33" s="97" t="s">
        <v>59</v>
      </c>
      <c r="D33" s="1828">
        <v>3</v>
      </c>
      <c r="E33" s="1829"/>
      <c r="F33" s="1830"/>
      <c r="G33" s="89">
        <v>10</v>
      </c>
      <c r="H33" s="89">
        <v>0</v>
      </c>
      <c r="I33" s="92">
        <v>22</v>
      </c>
      <c r="J33" s="92">
        <v>0</v>
      </c>
      <c r="K33" s="89">
        <v>0</v>
      </c>
      <c r="L33" s="92">
        <v>3</v>
      </c>
      <c r="M33" s="107">
        <f>SUM(G33,I33,K33)</f>
        <v>32</v>
      </c>
      <c r="N33" s="107">
        <f>((G33*H33)*1.5)+((I33*J33)*1)+((K33*L33)*1)</f>
        <v>0</v>
      </c>
      <c r="O33" s="1250" t="s">
        <v>60</v>
      </c>
      <c r="Q33" s="941" t="s">
        <v>1525</v>
      </c>
      <c r="R33" s="822"/>
      <c r="S33" s="822"/>
      <c r="T33" s="822"/>
      <c r="U33" s="942"/>
      <c r="V33" s="941" t="s">
        <v>1421</v>
      </c>
      <c r="W33" s="822" t="s">
        <v>908</v>
      </c>
      <c r="X33" s="822"/>
      <c r="Y33" s="822"/>
      <c r="Z33" s="822"/>
      <c r="AA33" s="822"/>
      <c r="AB33" s="822"/>
      <c r="AC33" s="822"/>
      <c r="AD33" s="1252"/>
      <c r="AE33" s="1253"/>
      <c r="AF33" s="1253"/>
      <c r="AG33" s="1253"/>
      <c r="AH33" s="1255"/>
      <c r="AI33" s="1252">
        <v>3</v>
      </c>
      <c r="AJ33" s="1253" t="s">
        <v>908</v>
      </c>
      <c r="AK33" s="1253"/>
      <c r="AL33" s="1253"/>
      <c r="AM33" s="1253"/>
      <c r="AN33" s="1253"/>
      <c r="AO33" s="1253"/>
      <c r="AP33" s="1255"/>
      <c r="AQ33" s="941"/>
      <c r="AR33" s="822"/>
      <c r="AS33" s="822"/>
      <c r="AT33" s="822"/>
      <c r="AU33" s="822"/>
      <c r="AV33" s="942"/>
      <c r="AW33" s="941" t="s">
        <v>1423</v>
      </c>
      <c r="AX33" s="822" t="s">
        <v>908</v>
      </c>
      <c r="AY33" s="822"/>
      <c r="AZ33" s="822"/>
      <c r="BA33" s="822"/>
      <c r="BB33" s="942"/>
    </row>
    <row r="34" spans="1:54" ht="28.5" customHeight="1" x14ac:dyDescent="0.2">
      <c r="A34" s="227"/>
      <c r="B34" s="118" t="s">
        <v>728</v>
      </c>
      <c r="C34" s="582" t="s">
        <v>932</v>
      </c>
      <c r="D34" s="1771"/>
      <c r="E34" s="1821"/>
      <c r="F34" s="1772"/>
      <c r="G34" s="16"/>
      <c r="H34" s="51"/>
      <c r="I34" s="16"/>
      <c r="J34" s="52"/>
      <c r="K34" s="51"/>
      <c r="L34" s="51"/>
      <c r="M34" s="52"/>
      <c r="N34" s="52"/>
      <c r="O34" s="53"/>
      <c r="Q34" s="446"/>
      <c r="R34" s="392"/>
      <c r="S34" s="392"/>
      <c r="T34" s="392"/>
      <c r="U34" s="433"/>
      <c r="V34" s="432"/>
      <c r="W34" s="392"/>
      <c r="X34" s="392"/>
      <c r="Y34" s="392"/>
      <c r="Z34" s="392"/>
      <c r="AA34" s="392"/>
      <c r="AB34" s="392"/>
      <c r="AC34" s="392"/>
      <c r="AD34" s="432"/>
      <c r="AE34" s="392"/>
      <c r="AF34" s="392"/>
      <c r="AG34" s="392"/>
      <c r="AH34" s="433"/>
      <c r="AI34" s="432"/>
      <c r="AJ34" s="392"/>
      <c r="AK34" s="392"/>
      <c r="AL34" s="392"/>
      <c r="AM34" s="392"/>
      <c r="AN34" s="392"/>
      <c r="AO34" s="392"/>
      <c r="AP34" s="433"/>
      <c r="AQ34" s="432"/>
      <c r="AR34" s="723"/>
      <c r="AS34" s="392"/>
      <c r="AT34" s="424"/>
      <c r="AU34" s="424"/>
      <c r="AV34" s="433"/>
      <c r="AW34" s="432"/>
      <c r="AX34" s="392"/>
      <c r="AY34" s="392"/>
      <c r="AZ34" s="392"/>
      <c r="BA34" s="392"/>
      <c r="BB34" s="433"/>
    </row>
    <row r="35" spans="1:54" s="68" customFormat="1" ht="21.75" customHeight="1" x14ac:dyDescent="0.2">
      <c r="A35" s="609" t="s">
        <v>1344</v>
      </c>
      <c r="B35" s="94" t="s">
        <v>688</v>
      </c>
      <c r="C35" s="91" t="s">
        <v>731</v>
      </c>
      <c r="D35" s="1822">
        <v>2</v>
      </c>
      <c r="E35" s="1823"/>
      <c r="F35" s="1824"/>
      <c r="G35" s="65">
        <v>2</v>
      </c>
      <c r="H35" s="65">
        <v>1</v>
      </c>
      <c r="I35" s="1745">
        <v>12</v>
      </c>
      <c r="J35" s="65">
        <v>1</v>
      </c>
      <c r="K35" s="65">
        <v>0</v>
      </c>
      <c r="L35" s="65">
        <v>3</v>
      </c>
      <c r="M35" s="1610">
        <v>20</v>
      </c>
      <c r="N35" s="1610">
        <f>((G35*H35)*1.5)+((I35*J35)*1)+((K35*L35)*1)</f>
        <v>15</v>
      </c>
      <c r="O35" s="1746" t="s">
        <v>1873</v>
      </c>
      <c r="Q35" s="436" t="s">
        <v>1416</v>
      </c>
      <c r="R35" s="389"/>
      <c r="S35" s="389" t="s">
        <v>1416</v>
      </c>
      <c r="T35" s="389"/>
      <c r="U35" s="437"/>
      <c r="V35" s="436"/>
      <c r="W35" s="389"/>
      <c r="X35" s="389"/>
      <c r="Y35" s="389"/>
      <c r="Z35" s="389"/>
      <c r="AA35" s="389"/>
      <c r="AB35" s="389"/>
      <c r="AC35" s="389"/>
      <c r="AD35" s="468" t="s">
        <v>1416</v>
      </c>
      <c r="AE35" s="467"/>
      <c r="AF35" s="467" t="s">
        <v>1416</v>
      </c>
      <c r="AG35" s="467"/>
      <c r="AH35" s="469"/>
      <c r="AI35" s="468"/>
      <c r="AJ35" s="467"/>
      <c r="AK35" s="467"/>
      <c r="AL35" s="467"/>
      <c r="AM35" s="467"/>
      <c r="AN35" s="467"/>
      <c r="AO35" s="467"/>
      <c r="AP35" s="469"/>
      <c r="AQ35" s="436" t="s">
        <v>1431</v>
      </c>
      <c r="AR35" s="389"/>
      <c r="AS35" s="389"/>
      <c r="AT35" s="389"/>
      <c r="AU35" s="389"/>
      <c r="AV35" s="437"/>
      <c r="AW35" s="436"/>
      <c r="AX35" s="389"/>
      <c r="AY35" s="389"/>
      <c r="AZ35" s="389"/>
      <c r="BA35" s="389"/>
      <c r="BB35" s="437"/>
    </row>
    <row r="36" spans="1:54" s="68" customFormat="1" ht="15" customHeight="1" x14ac:dyDescent="0.2">
      <c r="A36" s="609" t="s">
        <v>1345</v>
      </c>
      <c r="B36" s="686" t="s">
        <v>519</v>
      </c>
      <c r="C36" s="91" t="s">
        <v>62</v>
      </c>
      <c r="D36" s="1822">
        <v>2</v>
      </c>
      <c r="E36" s="1823"/>
      <c r="F36" s="1824"/>
      <c r="G36" s="65">
        <v>10</v>
      </c>
      <c r="H36" s="65">
        <v>1</v>
      </c>
      <c r="I36" s="65">
        <v>0</v>
      </c>
      <c r="J36" s="65">
        <v>1</v>
      </c>
      <c r="K36" s="65">
        <v>0</v>
      </c>
      <c r="L36" s="65">
        <v>3</v>
      </c>
      <c r="M36" s="66">
        <f>SUM(G36,I36,K36)</f>
        <v>10</v>
      </c>
      <c r="N36" s="1610">
        <f>((G36*H36)*1.5)+((I36*J36)*1)+((K36*L36)*1)</f>
        <v>15</v>
      </c>
      <c r="O36" s="67"/>
      <c r="Q36" s="436" t="s">
        <v>1473</v>
      </c>
      <c r="R36" s="389"/>
      <c r="S36" s="389"/>
      <c r="T36" s="389"/>
      <c r="U36" s="437"/>
      <c r="V36" s="436"/>
      <c r="W36" s="389"/>
      <c r="X36" s="389"/>
      <c r="Y36" s="389"/>
      <c r="Z36" s="389"/>
      <c r="AA36" s="389"/>
      <c r="AB36" s="389"/>
      <c r="AC36" s="389"/>
      <c r="AD36" s="468" t="s">
        <v>1473</v>
      </c>
      <c r="AE36" s="467"/>
      <c r="AF36" s="467"/>
      <c r="AG36" s="467"/>
      <c r="AH36" s="469"/>
      <c r="AI36" s="468"/>
      <c r="AJ36" s="467"/>
      <c r="AK36" s="467"/>
      <c r="AL36" s="467"/>
      <c r="AM36" s="467"/>
      <c r="AN36" s="467"/>
      <c r="AO36" s="467"/>
      <c r="AP36" s="469"/>
      <c r="AQ36" s="436" t="s">
        <v>1431</v>
      </c>
      <c r="AR36" s="389"/>
      <c r="AS36" s="389"/>
      <c r="AT36" s="389"/>
      <c r="AU36" s="389"/>
      <c r="AV36" s="437"/>
      <c r="AW36" s="436"/>
      <c r="AX36" s="389"/>
      <c r="AY36" s="389"/>
      <c r="AZ36" s="389"/>
      <c r="BA36" s="389"/>
      <c r="BB36" s="437"/>
    </row>
    <row r="37" spans="1:54" ht="28.5" customHeight="1" x14ac:dyDescent="0.2">
      <c r="A37" s="227"/>
      <c r="B37" s="118" t="s">
        <v>725</v>
      </c>
      <c r="C37" s="582" t="s">
        <v>934</v>
      </c>
      <c r="D37" s="1771"/>
      <c r="E37" s="1821"/>
      <c r="F37" s="1772"/>
      <c r="G37" s="16"/>
      <c r="H37" s="51"/>
      <c r="I37" s="16"/>
      <c r="J37" s="52"/>
      <c r="K37" s="51"/>
      <c r="L37" s="51"/>
      <c r="M37" s="52"/>
      <c r="N37" s="52"/>
      <c r="O37" s="53"/>
      <c r="Q37" s="446"/>
      <c r="R37" s="392"/>
      <c r="S37" s="392"/>
      <c r="T37" s="392"/>
      <c r="U37" s="433"/>
      <c r="V37" s="432"/>
      <c r="W37" s="392"/>
      <c r="X37" s="392"/>
      <c r="Y37" s="392"/>
      <c r="Z37" s="392"/>
      <c r="AA37" s="392"/>
      <c r="AB37" s="392"/>
      <c r="AC37" s="392"/>
      <c r="AD37" s="432"/>
      <c r="AE37" s="392"/>
      <c r="AF37" s="392"/>
      <c r="AG37" s="392"/>
      <c r="AH37" s="433"/>
      <c r="AI37" s="432"/>
      <c r="AJ37" s="392"/>
      <c r="AK37" s="392"/>
      <c r="AL37" s="392"/>
      <c r="AM37" s="392"/>
      <c r="AN37" s="392"/>
      <c r="AO37" s="392"/>
      <c r="AP37" s="433"/>
      <c r="AQ37" s="432"/>
      <c r="AR37" s="723"/>
      <c r="AS37" s="392"/>
      <c r="AT37" s="424"/>
      <c r="AU37" s="424"/>
      <c r="AV37" s="433"/>
      <c r="AW37" s="432"/>
      <c r="AX37" s="392"/>
      <c r="AY37" s="392"/>
      <c r="AZ37" s="392"/>
      <c r="BA37" s="392"/>
      <c r="BB37" s="433"/>
    </row>
    <row r="38" spans="1:54" ht="15" customHeight="1" x14ac:dyDescent="0.2">
      <c r="A38" s="227" t="s">
        <v>1539</v>
      </c>
      <c r="B38" s="119" t="s">
        <v>689</v>
      </c>
      <c r="C38" s="48" t="s">
        <v>654</v>
      </c>
      <c r="D38" s="1805">
        <v>4</v>
      </c>
      <c r="E38" s="1806"/>
      <c r="F38" s="1807"/>
      <c r="G38" s="20">
        <v>16</v>
      </c>
      <c r="H38" s="20">
        <v>1</v>
      </c>
      <c r="I38" s="20">
        <v>16</v>
      </c>
      <c r="J38" s="20">
        <v>1</v>
      </c>
      <c r="K38" s="20">
        <v>0</v>
      </c>
      <c r="L38" s="20">
        <v>3</v>
      </c>
      <c r="M38" s="18">
        <f>SUM(G38,I38,K38)</f>
        <v>32</v>
      </c>
      <c r="N38" s="18">
        <f>((G38*H38)*1.5)+((I38*J38)*1)+((K38*L38)*1)</f>
        <v>40</v>
      </c>
      <c r="O38" s="22"/>
      <c r="Q38" s="427"/>
      <c r="R38" s="388"/>
      <c r="S38" s="388"/>
      <c r="T38" s="388"/>
      <c r="U38" s="428"/>
      <c r="V38" s="427">
        <v>2</v>
      </c>
      <c r="W38" s="388" t="s">
        <v>908</v>
      </c>
      <c r="X38" s="388">
        <v>2</v>
      </c>
      <c r="Y38" s="388" t="s">
        <v>908</v>
      </c>
      <c r="Z38" s="388"/>
      <c r="AA38" s="388"/>
      <c r="AB38" s="388"/>
      <c r="AC38" s="388"/>
      <c r="AD38" s="440"/>
      <c r="AE38" s="395"/>
      <c r="AF38" s="395"/>
      <c r="AG38" s="395"/>
      <c r="AH38" s="442"/>
      <c r="AI38" s="440">
        <v>2</v>
      </c>
      <c r="AJ38" s="395" t="s">
        <v>908</v>
      </c>
      <c r="AK38" s="395">
        <v>2</v>
      </c>
      <c r="AL38" s="395" t="s">
        <v>908</v>
      </c>
      <c r="AM38" s="395"/>
      <c r="AN38" s="395"/>
      <c r="AO38" s="395"/>
      <c r="AP38" s="442"/>
      <c r="AQ38" s="427"/>
      <c r="AR38" s="388"/>
      <c r="AS38" s="388"/>
      <c r="AT38" s="388"/>
      <c r="AU38" s="388"/>
      <c r="AV38" s="428"/>
      <c r="AW38" s="427" t="s">
        <v>1433</v>
      </c>
      <c r="AX38" s="388" t="s">
        <v>908</v>
      </c>
      <c r="AY38" s="388"/>
      <c r="AZ38" s="388"/>
      <c r="BA38" s="388"/>
      <c r="BB38" s="428"/>
    </row>
    <row r="39" spans="1:54" ht="15" customHeight="1" x14ac:dyDescent="0.2">
      <c r="A39" s="227" t="s">
        <v>1540</v>
      </c>
      <c r="B39" s="119" t="s">
        <v>690</v>
      </c>
      <c r="C39" s="48" t="s">
        <v>653</v>
      </c>
      <c r="D39" s="1805">
        <v>4</v>
      </c>
      <c r="E39" s="1806"/>
      <c r="F39" s="1807"/>
      <c r="G39" s="20">
        <v>16</v>
      </c>
      <c r="H39" s="20">
        <v>1</v>
      </c>
      <c r="I39" s="20">
        <v>16</v>
      </c>
      <c r="J39" s="20">
        <v>1</v>
      </c>
      <c r="K39" s="20">
        <v>0</v>
      </c>
      <c r="L39" s="20">
        <v>3</v>
      </c>
      <c r="M39" s="18">
        <f>SUM(G39,I39,K39)</f>
        <v>32</v>
      </c>
      <c r="N39" s="18">
        <f>((G39*H39)*1.5)+((I39*J39)*1)+((K39*L39)*1)</f>
        <v>40</v>
      </c>
      <c r="O39" s="22"/>
      <c r="Q39" s="427"/>
      <c r="R39" s="388"/>
      <c r="S39" s="388"/>
      <c r="T39" s="388"/>
      <c r="U39" s="428"/>
      <c r="V39" s="427">
        <v>2</v>
      </c>
      <c r="W39" s="388" t="s">
        <v>908</v>
      </c>
      <c r="X39" s="388">
        <v>2</v>
      </c>
      <c r="Y39" s="388" t="s">
        <v>908</v>
      </c>
      <c r="Z39" s="388"/>
      <c r="AA39" s="388"/>
      <c r="AB39" s="388"/>
      <c r="AC39" s="388"/>
      <c r="AD39" s="440"/>
      <c r="AE39" s="395"/>
      <c r="AF39" s="395"/>
      <c r="AG39" s="395"/>
      <c r="AH39" s="442"/>
      <c r="AI39" s="440">
        <v>2</v>
      </c>
      <c r="AJ39" s="395" t="s">
        <v>908</v>
      </c>
      <c r="AK39" s="395">
        <v>2</v>
      </c>
      <c r="AL39" s="395" t="s">
        <v>908</v>
      </c>
      <c r="AM39" s="395"/>
      <c r="AN39" s="395"/>
      <c r="AO39" s="395"/>
      <c r="AP39" s="442"/>
      <c r="AQ39" s="427"/>
      <c r="AR39" s="388"/>
      <c r="AS39" s="388"/>
      <c r="AT39" s="388"/>
      <c r="AU39" s="388"/>
      <c r="AV39" s="428"/>
      <c r="AW39" s="427" t="s">
        <v>1433</v>
      </c>
      <c r="AX39" s="388" t="s">
        <v>908</v>
      </c>
      <c r="AY39" s="388"/>
      <c r="AZ39" s="388"/>
      <c r="BA39" s="388"/>
      <c r="BB39" s="428"/>
    </row>
    <row r="40" spans="1:54" ht="15" customHeight="1" x14ac:dyDescent="0.2">
      <c r="A40" s="227" t="s">
        <v>1541</v>
      </c>
      <c r="B40" s="119" t="s">
        <v>691</v>
      </c>
      <c r="C40" s="48" t="s">
        <v>63</v>
      </c>
      <c r="D40" s="1805">
        <v>4</v>
      </c>
      <c r="E40" s="1806"/>
      <c r="F40" s="1807"/>
      <c r="G40" s="20">
        <v>16</v>
      </c>
      <c r="H40" s="20">
        <v>1</v>
      </c>
      <c r="I40" s="20">
        <v>16</v>
      </c>
      <c r="J40" s="20">
        <v>1</v>
      </c>
      <c r="K40" s="20">
        <v>0</v>
      </c>
      <c r="L40" s="20">
        <v>3</v>
      </c>
      <c r="M40" s="18">
        <f>SUM(G40,I40,K40)</f>
        <v>32</v>
      </c>
      <c r="N40" s="18">
        <f>((G40*H40)*1.5)+((I40*J40)*1)+((K40*L40)*1)</f>
        <v>40</v>
      </c>
      <c r="O40" s="35"/>
      <c r="Q40" s="427">
        <v>2</v>
      </c>
      <c r="R40" s="388"/>
      <c r="S40" s="388"/>
      <c r="T40" s="388"/>
      <c r="U40" s="428"/>
      <c r="V40" s="427">
        <v>2</v>
      </c>
      <c r="W40" s="388" t="s">
        <v>908</v>
      </c>
      <c r="X40" s="388"/>
      <c r="Y40" s="388"/>
      <c r="Z40" s="388"/>
      <c r="AA40" s="388"/>
      <c r="AB40" s="388"/>
      <c r="AC40" s="388"/>
      <c r="AD40" s="440"/>
      <c r="AE40" s="395"/>
      <c r="AF40" s="395"/>
      <c r="AG40" s="395"/>
      <c r="AH40" s="442"/>
      <c r="AI40" s="440">
        <v>4</v>
      </c>
      <c r="AJ40" s="395" t="s">
        <v>908</v>
      </c>
      <c r="AK40" s="395"/>
      <c r="AL40" s="395"/>
      <c r="AM40" s="395"/>
      <c r="AN40" s="395"/>
      <c r="AO40" s="395"/>
      <c r="AP40" s="442"/>
      <c r="AQ40" s="427"/>
      <c r="AR40" s="388"/>
      <c r="AS40" s="388"/>
      <c r="AT40" s="388"/>
      <c r="AU40" s="388"/>
      <c r="AV40" s="428"/>
      <c r="AW40" s="427" t="s">
        <v>1433</v>
      </c>
      <c r="AX40" s="388" t="s">
        <v>908</v>
      </c>
      <c r="AY40" s="388"/>
      <c r="AZ40" s="388"/>
      <c r="BA40" s="388"/>
      <c r="BB40" s="428"/>
    </row>
    <row r="41" spans="1:54" ht="27.75" customHeight="1" x14ac:dyDescent="0.2">
      <c r="A41" s="227"/>
      <c r="B41" s="118" t="s">
        <v>726</v>
      </c>
      <c r="C41" s="582" t="s">
        <v>935</v>
      </c>
      <c r="D41" s="1771"/>
      <c r="E41" s="1821"/>
      <c r="F41" s="1772"/>
      <c r="G41" s="16"/>
      <c r="H41" s="51"/>
      <c r="I41" s="16"/>
      <c r="J41" s="52"/>
      <c r="K41" s="51"/>
      <c r="L41" s="51"/>
      <c r="M41" s="52"/>
      <c r="N41" s="52"/>
      <c r="O41" s="53"/>
      <c r="Q41" s="446"/>
      <c r="R41" s="392"/>
      <c r="S41" s="392"/>
      <c r="T41" s="392"/>
      <c r="U41" s="433"/>
      <c r="V41" s="432"/>
      <c r="W41" s="392"/>
      <c r="X41" s="392"/>
      <c r="Y41" s="392"/>
      <c r="Z41" s="392"/>
      <c r="AA41" s="392"/>
      <c r="AB41" s="392"/>
      <c r="AC41" s="392"/>
      <c r="AD41" s="432"/>
      <c r="AE41" s="392"/>
      <c r="AF41" s="392"/>
      <c r="AG41" s="392"/>
      <c r="AH41" s="433"/>
      <c r="AI41" s="432"/>
      <c r="AJ41" s="392"/>
      <c r="AK41" s="392"/>
      <c r="AL41" s="392"/>
      <c r="AM41" s="392"/>
      <c r="AN41" s="392"/>
      <c r="AO41" s="392"/>
      <c r="AP41" s="433"/>
      <c r="AQ41" s="432"/>
      <c r="AR41" s="723"/>
      <c r="AS41" s="392"/>
      <c r="AT41" s="424"/>
      <c r="AU41" s="424"/>
      <c r="AV41" s="433"/>
      <c r="AW41" s="432"/>
      <c r="AX41" s="392"/>
      <c r="AY41" s="392"/>
      <c r="AZ41" s="392"/>
      <c r="BA41" s="392"/>
      <c r="BB41" s="433"/>
    </row>
    <row r="42" spans="1:54" ht="15" customHeight="1" x14ac:dyDescent="0.2">
      <c r="A42" s="227" t="s">
        <v>1542</v>
      </c>
      <c r="B42" s="119" t="s">
        <v>692</v>
      </c>
      <c r="C42" s="48" t="s">
        <v>65</v>
      </c>
      <c r="D42" s="1805">
        <v>3</v>
      </c>
      <c r="E42" s="1806"/>
      <c r="F42" s="1807"/>
      <c r="G42" s="20">
        <v>0</v>
      </c>
      <c r="H42" s="20">
        <v>1</v>
      </c>
      <c r="I42" s="20">
        <v>0</v>
      </c>
      <c r="J42" s="21">
        <v>1</v>
      </c>
      <c r="K42" s="20">
        <v>16</v>
      </c>
      <c r="L42" s="21">
        <v>3</v>
      </c>
      <c r="M42" s="18">
        <f>SUM(G42,I42,K42)</f>
        <v>16</v>
      </c>
      <c r="N42" s="18">
        <f>((G42*H42)*1.5)+((I42*J42)*1)+((K42*L42)*1)</f>
        <v>48</v>
      </c>
      <c r="O42" s="22"/>
      <c r="Q42" s="427"/>
      <c r="R42" s="388"/>
      <c r="S42" s="388"/>
      <c r="T42" s="388">
        <v>1.5</v>
      </c>
      <c r="U42" s="428">
        <v>1.5</v>
      </c>
      <c r="V42" s="427"/>
      <c r="W42" s="388"/>
      <c r="X42" s="388"/>
      <c r="Y42" s="388"/>
      <c r="Z42" s="388"/>
      <c r="AA42" s="388"/>
      <c r="AB42" s="388"/>
      <c r="AC42" s="388"/>
      <c r="AD42" s="440"/>
      <c r="AE42" s="395"/>
      <c r="AF42" s="395"/>
      <c r="AG42" s="395">
        <v>1.5</v>
      </c>
      <c r="AH42" s="442">
        <v>1.5</v>
      </c>
      <c r="AI42" s="440"/>
      <c r="AJ42" s="395"/>
      <c r="AK42" s="395"/>
      <c r="AL42" s="395"/>
      <c r="AM42" s="395"/>
      <c r="AN42" s="395"/>
      <c r="AO42" s="395"/>
      <c r="AP42" s="442"/>
      <c r="AQ42" s="427"/>
      <c r="AR42" s="388"/>
      <c r="AS42" s="388"/>
      <c r="AT42" s="388"/>
      <c r="AU42" s="388" t="s">
        <v>1455</v>
      </c>
      <c r="AV42" s="428" t="s">
        <v>908</v>
      </c>
      <c r="AW42" s="427"/>
      <c r="AX42" s="388"/>
      <c r="AY42" s="388"/>
      <c r="AZ42" s="388"/>
      <c r="BA42" s="388"/>
      <c r="BB42" s="428"/>
    </row>
    <row r="43" spans="1:54" ht="25.5" x14ac:dyDescent="0.2">
      <c r="A43" s="227"/>
      <c r="B43" s="118" t="s">
        <v>724</v>
      </c>
      <c r="C43" s="565" t="s">
        <v>931</v>
      </c>
      <c r="D43" s="1771"/>
      <c r="E43" s="1821"/>
      <c r="F43" s="1772"/>
      <c r="G43" s="16"/>
      <c r="H43" s="17"/>
      <c r="I43" s="16"/>
      <c r="J43" s="17"/>
      <c r="K43" s="17"/>
      <c r="L43" s="17"/>
      <c r="M43" s="17"/>
      <c r="N43" s="17"/>
      <c r="O43" s="19"/>
      <c r="Q43" s="446"/>
      <c r="R43" s="392"/>
      <c r="S43" s="392"/>
      <c r="T43" s="392"/>
      <c r="U43" s="433"/>
      <c r="V43" s="432"/>
      <c r="W43" s="392"/>
      <c r="X43" s="392"/>
      <c r="Y43" s="392"/>
      <c r="Z43" s="392"/>
      <c r="AA43" s="392"/>
      <c r="AB43" s="392"/>
      <c r="AC43" s="392"/>
      <c r="AD43" s="432"/>
      <c r="AE43" s="392"/>
      <c r="AF43" s="392"/>
      <c r="AG43" s="392"/>
      <c r="AH43" s="433"/>
      <c r="AI43" s="432"/>
      <c r="AJ43" s="392"/>
      <c r="AK43" s="392"/>
      <c r="AL43" s="392"/>
      <c r="AM43" s="392"/>
      <c r="AN43" s="392"/>
      <c r="AO43" s="392"/>
      <c r="AP43" s="433"/>
      <c r="AQ43" s="432"/>
      <c r="AR43" s="723"/>
      <c r="AS43" s="392"/>
      <c r="AT43" s="424"/>
      <c r="AU43" s="424"/>
      <c r="AV43" s="433"/>
      <c r="AW43" s="432"/>
      <c r="AX43" s="392"/>
      <c r="AY43" s="392"/>
      <c r="AZ43" s="392"/>
      <c r="BA43" s="392"/>
      <c r="BB43" s="433"/>
    </row>
    <row r="44" spans="1:54" s="68" customFormat="1" ht="15" customHeight="1" x14ac:dyDescent="0.2">
      <c r="A44" s="609" t="s">
        <v>1346</v>
      </c>
      <c r="B44" s="122" t="s">
        <v>549</v>
      </c>
      <c r="C44" s="130" t="s">
        <v>61</v>
      </c>
      <c r="D44" s="1822">
        <v>2</v>
      </c>
      <c r="E44" s="1823"/>
      <c r="F44" s="1824"/>
      <c r="G44" s="65">
        <v>0</v>
      </c>
      <c r="H44" s="65">
        <v>1</v>
      </c>
      <c r="I44" s="65">
        <v>20</v>
      </c>
      <c r="J44" s="65">
        <v>1</v>
      </c>
      <c r="K44" s="65">
        <v>0</v>
      </c>
      <c r="L44" s="64">
        <v>3</v>
      </c>
      <c r="M44" s="66">
        <f>SUM(G44,I44,K44)</f>
        <v>20</v>
      </c>
      <c r="N44" s="66">
        <f>((G44*H44)*1.5)+((I44*J44)*1)+((K44*L44)*1)</f>
        <v>20</v>
      </c>
      <c r="O44" s="67" t="s">
        <v>52</v>
      </c>
      <c r="Q44" s="436" t="s">
        <v>1416</v>
      </c>
      <c r="R44" s="389"/>
      <c r="S44" s="389" t="s">
        <v>1416</v>
      </c>
      <c r="T44" s="389"/>
      <c r="U44" s="437"/>
      <c r="V44" s="436"/>
      <c r="W44" s="389"/>
      <c r="X44" s="389"/>
      <c r="Y44" s="389"/>
      <c r="Z44" s="389"/>
      <c r="AA44" s="389"/>
      <c r="AB44" s="389"/>
      <c r="AC44" s="389"/>
      <c r="AD44" s="468" t="s">
        <v>1416</v>
      </c>
      <c r="AE44" s="467"/>
      <c r="AF44" s="467" t="s">
        <v>1416</v>
      </c>
      <c r="AG44" s="467"/>
      <c r="AH44" s="469"/>
      <c r="AI44" s="468"/>
      <c r="AJ44" s="467"/>
      <c r="AK44" s="467"/>
      <c r="AL44" s="467"/>
      <c r="AM44" s="467"/>
      <c r="AN44" s="467"/>
      <c r="AO44" s="467"/>
      <c r="AP44" s="469"/>
      <c r="AQ44" s="1008" t="s">
        <v>1562</v>
      </c>
      <c r="AR44" s="389"/>
      <c r="AS44" s="389"/>
      <c r="AT44" s="389"/>
      <c r="AU44" s="389"/>
      <c r="AV44" s="437"/>
      <c r="AW44" s="436"/>
      <c r="AX44" s="389"/>
      <c r="AY44" s="389"/>
      <c r="AZ44" s="389"/>
      <c r="BA44" s="394"/>
      <c r="BB44" s="949"/>
    </row>
    <row r="45" spans="1:54" ht="24.75" customHeight="1" x14ac:dyDescent="0.2">
      <c r="A45" s="227"/>
      <c r="B45" s="118" t="s">
        <v>723</v>
      </c>
      <c r="C45" s="582" t="s">
        <v>933</v>
      </c>
      <c r="D45" s="1771"/>
      <c r="E45" s="1821"/>
      <c r="F45" s="1772"/>
      <c r="G45" s="16"/>
      <c r="H45" s="51"/>
      <c r="I45" s="16"/>
      <c r="J45" s="52"/>
      <c r="K45" s="51"/>
      <c r="L45" s="51"/>
      <c r="M45" s="52"/>
      <c r="N45" s="52"/>
      <c r="O45" s="53"/>
      <c r="Q45" s="446"/>
      <c r="R45" s="392"/>
      <c r="S45" s="392"/>
      <c r="T45" s="392"/>
      <c r="U45" s="433"/>
      <c r="V45" s="432"/>
      <c r="W45" s="392"/>
      <c r="X45" s="392"/>
      <c r="Y45" s="392"/>
      <c r="Z45" s="392"/>
      <c r="AA45" s="392"/>
      <c r="AB45" s="392"/>
      <c r="AC45" s="392"/>
      <c r="AD45" s="432"/>
      <c r="AE45" s="392"/>
      <c r="AF45" s="392"/>
      <c r="AG45" s="392"/>
      <c r="AH45" s="433"/>
      <c r="AI45" s="432"/>
      <c r="AJ45" s="392"/>
      <c r="AK45" s="392"/>
      <c r="AL45" s="392"/>
      <c r="AM45" s="392"/>
      <c r="AN45" s="392"/>
      <c r="AO45" s="392"/>
      <c r="AP45" s="433"/>
      <c r="AQ45" s="432"/>
      <c r="AR45" s="723"/>
      <c r="AS45" s="392"/>
      <c r="AT45" s="424"/>
      <c r="AU45" s="424"/>
      <c r="AV45" s="433"/>
      <c r="AW45" s="432"/>
      <c r="AX45" s="392"/>
      <c r="AY45" s="392"/>
      <c r="AZ45" s="392"/>
      <c r="BA45" s="392"/>
      <c r="BB45" s="433"/>
    </row>
    <row r="46" spans="1:54" ht="15" customHeight="1" thickBot="1" x14ac:dyDescent="0.25">
      <c r="A46" s="227" t="s">
        <v>1542</v>
      </c>
      <c r="B46" s="119" t="s">
        <v>727</v>
      </c>
      <c r="C46" s="48" t="s">
        <v>64</v>
      </c>
      <c r="D46" s="1805">
        <v>3</v>
      </c>
      <c r="E46" s="1806"/>
      <c r="F46" s="1807"/>
      <c r="G46" s="20">
        <v>0</v>
      </c>
      <c r="H46" s="20">
        <v>1</v>
      </c>
      <c r="I46" s="21">
        <v>0</v>
      </c>
      <c r="J46" s="21">
        <v>1</v>
      </c>
      <c r="K46" s="20">
        <v>16</v>
      </c>
      <c r="L46" s="21">
        <v>3</v>
      </c>
      <c r="M46" s="18">
        <f>SUM(G46,I46,K46)</f>
        <v>16</v>
      </c>
      <c r="N46" s="18">
        <f>((G46*H46)*1.5)+((I46*J46)*1)+((K46*L46)*1)</f>
        <v>48</v>
      </c>
      <c r="O46" s="22"/>
      <c r="Q46" s="429"/>
      <c r="R46" s="430"/>
      <c r="S46" s="430"/>
      <c r="T46" s="430">
        <v>1.5</v>
      </c>
      <c r="U46" s="431"/>
      <c r="V46" s="429">
        <v>1.5</v>
      </c>
      <c r="W46" s="430" t="s">
        <v>910</v>
      </c>
      <c r="X46" s="430"/>
      <c r="Y46" s="430"/>
      <c r="Z46" s="430"/>
      <c r="AA46" s="430"/>
      <c r="AB46" s="430"/>
      <c r="AC46" s="430"/>
      <c r="AD46" s="443"/>
      <c r="AE46" s="444"/>
      <c r="AF46" s="444"/>
      <c r="AG46" s="444">
        <v>1.5</v>
      </c>
      <c r="AH46" s="445"/>
      <c r="AI46" s="443">
        <v>1.5</v>
      </c>
      <c r="AJ46" s="444" t="s">
        <v>910</v>
      </c>
      <c r="AK46" s="444"/>
      <c r="AL46" s="444"/>
      <c r="AM46" s="444"/>
      <c r="AN46" s="444"/>
      <c r="AO46" s="444"/>
      <c r="AP46" s="445"/>
      <c r="AQ46" s="429"/>
      <c r="AR46" s="430"/>
      <c r="AS46" s="430"/>
      <c r="AT46" s="430"/>
      <c r="AU46" s="430"/>
      <c r="AV46" s="431"/>
      <c r="AW46" s="429" t="s">
        <v>1455</v>
      </c>
      <c r="AX46" s="430" t="s">
        <v>908</v>
      </c>
      <c r="AY46" s="430"/>
      <c r="AZ46" s="430"/>
      <c r="BA46" s="430"/>
      <c r="BB46" s="431"/>
    </row>
    <row r="47" spans="1:54" ht="15" customHeight="1" x14ac:dyDescent="0.2">
      <c r="B47" s="60" t="s">
        <v>19</v>
      </c>
      <c r="C47" s="34" t="s">
        <v>31</v>
      </c>
      <c r="D47" s="1808">
        <f>SUM(D32:D46)</f>
        <v>27</v>
      </c>
      <c r="E47" s="1809"/>
      <c r="F47" s="1810"/>
      <c r="G47" s="39">
        <f>SUM(G33,G35,G36,,G38,G40,G39,G42)</f>
        <v>70</v>
      </c>
      <c r="H47" s="39">
        <v>1</v>
      </c>
      <c r="I47" s="1613">
        <f>SUM(I33,I35,I36,I44,I38,I40,I39,I42,I46)</f>
        <v>102</v>
      </c>
      <c r="J47" s="39">
        <v>1</v>
      </c>
      <c r="K47" s="38">
        <f>SUM(K33,K35,K36,K44,K38,K40,K39,K42,K46)</f>
        <v>32</v>
      </c>
      <c r="L47" s="39">
        <v>3</v>
      </c>
      <c r="M47" s="664">
        <f>SUM(M33,M35,M36,M38,M40,M39,M42,M44,M46)</f>
        <v>210</v>
      </c>
      <c r="N47" s="37">
        <f>SUM(N33:N46)</f>
        <v>266</v>
      </c>
      <c r="O47" s="35"/>
      <c r="Q47" s="54" t="s">
        <v>19</v>
      </c>
    </row>
    <row r="48" spans="1:54" ht="21.75" customHeight="1" thickBot="1" x14ac:dyDescent="0.25">
      <c r="C48" s="125" t="s">
        <v>22</v>
      </c>
      <c r="D48" s="1811">
        <f>SUM(D28,D47)</f>
        <v>60</v>
      </c>
      <c r="E48" s="1812"/>
      <c r="F48" s="1813"/>
      <c r="G48" s="1">
        <f>SUM(G28,G47)</f>
        <v>152</v>
      </c>
      <c r="H48" s="4">
        <v>1</v>
      </c>
      <c r="I48" s="1614">
        <f>SUM(I28,I47)</f>
        <v>216</v>
      </c>
      <c r="J48" s="6">
        <v>1</v>
      </c>
      <c r="K48" s="1">
        <f>SUM(K28,K47)</f>
        <v>48</v>
      </c>
      <c r="L48" s="4">
        <v>3</v>
      </c>
      <c r="M48" s="1614">
        <f>SUM(M28,M47)</f>
        <v>422</v>
      </c>
      <c r="N48" s="1603">
        <f>SUM(N28,N47)</f>
        <v>573</v>
      </c>
      <c r="O48" s="2"/>
    </row>
    <row r="49" spans="1:54" ht="21.75" customHeight="1" thickBot="1" x14ac:dyDescent="0.25">
      <c r="C49" s="126"/>
      <c r="D49" s="28"/>
      <c r="E49" s="28"/>
      <c r="F49" s="28"/>
      <c r="G49" s="28"/>
      <c r="H49" s="29"/>
      <c r="I49" s="28"/>
      <c r="J49" s="30"/>
      <c r="K49" s="29"/>
      <c r="L49" s="29"/>
      <c r="M49" s="31"/>
      <c r="N49" s="32"/>
      <c r="O49" s="33"/>
      <c r="Q49" s="1776" t="s">
        <v>559</v>
      </c>
      <c r="R49" s="1777"/>
      <c r="S49" s="1777"/>
      <c r="T49" s="1777"/>
      <c r="U49" s="1777"/>
      <c r="V49" s="1777"/>
      <c r="W49" s="1777"/>
      <c r="X49" s="1777"/>
      <c r="Y49" s="1777"/>
      <c r="Z49" s="1777"/>
      <c r="AA49" s="1777"/>
      <c r="AB49" s="1777"/>
      <c r="AC49" s="1777"/>
      <c r="AD49" s="1778" t="s">
        <v>560</v>
      </c>
      <c r="AE49" s="1779"/>
      <c r="AF49" s="1779"/>
      <c r="AG49" s="1779"/>
      <c r="AH49" s="1779"/>
      <c r="AI49" s="1780"/>
      <c r="AJ49" s="1780"/>
      <c r="AK49" s="1780"/>
      <c r="AL49" s="1780"/>
      <c r="AM49" s="1780"/>
      <c r="AN49" s="1780"/>
      <c r="AO49" s="1780"/>
      <c r="AP49" s="1781"/>
      <c r="AQ49" s="1782" t="s">
        <v>608</v>
      </c>
      <c r="AR49" s="1783"/>
      <c r="AS49" s="1783"/>
      <c r="AT49" s="1783"/>
      <c r="AU49" s="1783"/>
      <c r="AV49" s="1784"/>
      <c r="AW49" s="1860" t="s">
        <v>607</v>
      </c>
      <c r="AX49" s="1861"/>
      <c r="AY49" s="1861"/>
      <c r="AZ49" s="1861"/>
      <c r="BA49" s="1861"/>
      <c r="BB49" s="1862"/>
    </row>
    <row r="50" spans="1:54" ht="20.25" customHeight="1" x14ac:dyDescent="0.2">
      <c r="B50" s="58" t="s">
        <v>19</v>
      </c>
      <c r="C50" s="138"/>
      <c r="D50" s="1773" t="s">
        <v>5</v>
      </c>
      <c r="E50" s="1774"/>
      <c r="F50" s="1775"/>
      <c r="G50" s="1842" t="s">
        <v>28</v>
      </c>
      <c r="H50" s="1843"/>
      <c r="I50" s="1843"/>
      <c r="J50" s="1843"/>
      <c r="K50" s="1843"/>
      <c r="L50" s="1843"/>
      <c r="M50" s="1843"/>
      <c r="N50" s="1843"/>
      <c r="O50" s="1844"/>
      <c r="Q50" s="1848" t="s">
        <v>561</v>
      </c>
      <c r="R50" s="1849"/>
      <c r="S50" s="1849"/>
      <c r="T50" s="1849"/>
      <c r="U50" s="1850"/>
      <c r="V50" s="1851" t="s">
        <v>562</v>
      </c>
      <c r="W50" s="1852"/>
      <c r="X50" s="1852"/>
      <c r="Y50" s="1852"/>
      <c r="Z50" s="1852"/>
      <c r="AA50" s="1852"/>
      <c r="AB50" s="1852"/>
      <c r="AC50" s="1852"/>
      <c r="AD50" s="1853" t="s">
        <v>563</v>
      </c>
      <c r="AE50" s="1854"/>
      <c r="AF50" s="1854"/>
      <c r="AG50" s="1854"/>
      <c r="AH50" s="1855"/>
      <c r="AI50" s="1853" t="s">
        <v>564</v>
      </c>
      <c r="AJ50" s="1854"/>
      <c r="AK50" s="1854"/>
      <c r="AL50" s="1854"/>
      <c r="AM50" s="1854"/>
      <c r="AN50" s="1854"/>
      <c r="AO50" s="1854"/>
      <c r="AP50" s="1855"/>
      <c r="AQ50" s="1782" t="s">
        <v>1408</v>
      </c>
      <c r="AR50" s="1783"/>
      <c r="AS50" s="1783"/>
      <c r="AT50" s="1783"/>
      <c r="AU50" s="1783"/>
      <c r="AV50" s="1784"/>
      <c r="AW50" s="1047" t="s">
        <v>565</v>
      </c>
      <c r="AX50" s="1048"/>
      <c r="AY50" s="1048"/>
      <c r="AZ50" s="1048"/>
      <c r="BA50" s="1048"/>
      <c r="BB50" s="1049"/>
    </row>
    <row r="51" spans="1:54" ht="40.5" customHeight="1" x14ac:dyDescent="0.2">
      <c r="B51" s="59" t="s">
        <v>619</v>
      </c>
      <c r="C51" s="59" t="s">
        <v>620</v>
      </c>
      <c r="D51" s="587" t="s">
        <v>1292</v>
      </c>
      <c r="E51" s="663" t="s">
        <v>1289</v>
      </c>
      <c r="F51" s="663" t="s">
        <v>1289</v>
      </c>
      <c r="G51" s="1842" t="s">
        <v>19</v>
      </c>
      <c r="H51" s="1843"/>
      <c r="I51" s="1843"/>
      <c r="J51" s="1843"/>
      <c r="K51" s="1843"/>
      <c r="L51" s="1843"/>
      <c r="M51" s="1843"/>
      <c r="N51" s="1843"/>
      <c r="O51" s="1844"/>
      <c r="Q51" s="841" t="s">
        <v>566</v>
      </c>
      <c r="R51" s="842" t="s">
        <v>567</v>
      </c>
      <c r="S51" s="842" t="s">
        <v>568</v>
      </c>
      <c r="T51" s="842" t="s">
        <v>570</v>
      </c>
      <c r="U51" s="844" t="s">
        <v>571</v>
      </c>
      <c r="V51" s="1792" t="s">
        <v>566</v>
      </c>
      <c r="W51" s="1787"/>
      <c r="X51" s="1787" t="s">
        <v>567</v>
      </c>
      <c r="Y51" s="1787"/>
      <c r="Z51" s="1787" t="s">
        <v>572</v>
      </c>
      <c r="AA51" s="1787"/>
      <c r="AB51" s="1787" t="s">
        <v>570</v>
      </c>
      <c r="AC51" s="1787"/>
      <c r="AD51" s="372" t="s">
        <v>566</v>
      </c>
      <c r="AE51" s="373" t="s">
        <v>567</v>
      </c>
      <c r="AF51" s="373" t="s">
        <v>568</v>
      </c>
      <c r="AG51" s="373" t="s">
        <v>570</v>
      </c>
      <c r="AH51" s="950" t="s">
        <v>571</v>
      </c>
      <c r="AI51" s="1788" t="s">
        <v>566</v>
      </c>
      <c r="AJ51" s="1789"/>
      <c r="AK51" s="1790" t="s">
        <v>567</v>
      </c>
      <c r="AL51" s="1789"/>
      <c r="AM51" s="1790" t="s">
        <v>572</v>
      </c>
      <c r="AN51" s="1789"/>
      <c r="AO51" s="1790" t="s">
        <v>570</v>
      </c>
      <c r="AP51" s="1791"/>
      <c r="AQ51" s="1792" t="s">
        <v>566</v>
      </c>
      <c r="AR51" s="1787"/>
      <c r="AS51" s="1787" t="s">
        <v>572</v>
      </c>
      <c r="AT51" s="1787"/>
      <c r="AU51" s="1879" t="s">
        <v>10</v>
      </c>
      <c r="AV51" s="1880"/>
      <c r="AW51" s="1878" t="s">
        <v>566</v>
      </c>
      <c r="AX51" s="1873"/>
      <c r="AY51" s="1872" t="s">
        <v>572</v>
      </c>
      <c r="AZ51" s="1873"/>
      <c r="BA51" s="953" t="s">
        <v>570</v>
      </c>
      <c r="BB51" s="954"/>
    </row>
    <row r="52" spans="1:54" ht="33" customHeight="1" x14ac:dyDescent="0.2">
      <c r="A52" s="672" t="s">
        <v>1341</v>
      </c>
      <c r="B52" s="57" t="s">
        <v>693</v>
      </c>
      <c r="C52" s="50" t="s">
        <v>410</v>
      </c>
      <c r="D52" s="1753"/>
      <c r="E52" s="1753" t="s">
        <v>1290</v>
      </c>
      <c r="F52" s="1753" t="s">
        <v>1291</v>
      </c>
      <c r="G52" s="1748" t="s">
        <v>7</v>
      </c>
      <c r="H52" s="1748" t="s">
        <v>8</v>
      </c>
      <c r="I52" s="1749" t="s">
        <v>9</v>
      </c>
      <c r="J52" s="1750" t="s">
        <v>8</v>
      </c>
      <c r="K52" s="1749" t="s">
        <v>10</v>
      </c>
      <c r="L52" s="1750" t="s">
        <v>11</v>
      </c>
      <c r="M52" s="1751" t="s">
        <v>12</v>
      </c>
      <c r="N52" s="1749" t="s">
        <v>13</v>
      </c>
      <c r="O52" s="1752" t="s">
        <v>14</v>
      </c>
      <c r="Q52" s="374" t="s">
        <v>573</v>
      </c>
      <c r="R52" s="375" t="s">
        <v>573</v>
      </c>
      <c r="S52" s="375" t="s">
        <v>573</v>
      </c>
      <c r="T52" s="375" t="s">
        <v>573</v>
      </c>
      <c r="U52" s="376" t="s">
        <v>573</v>
      </c>
      <c r="V52" s="374" t="s">
        <v>573</v>
      </c>
      <c r="W52" s="375" t="s">
        <v>574</v>
      </c>
      <c r="X52" s="375" t="s">
        <v>573</v>
      </c>
      <c r="Y52" s="375" t="s">
        <v>574</v>
      </c>
      <c r="Z52" s="375" t="s">
        <v>573</v>
      </c>
      <c r="AA52" s="375" t="s">
        <v>574</v>
      </c>
      <c r="AB52" s="375" t="s">
        <v>573</v>
      </c>
      <c r="AC52" s="375" t="s">
        <v>574</v>
      </c>
      <c r="AD52" s="377" t="s">
        <v>573</v>
      </c>
      <c r="AE52" s="378" t="s">
        <v>573</v>
      </c>
      <c r="AF52" s="378" t="s">
        <v>573</v>
      </c>
      <c r="AG52" s="378" t="s">
        <v>573</v>
      </c>
      <c r="AH52" s="379" t="s">
        <v>573</v>
      </c>
      <c r="AI52" s="377" t="s">
        <v>573</v>
      </c>
      <c r="AJ52" s="378" t="s">
        <v>574</v>
      </c>
      <c r="AK52" s="378" t="s">
        <v>573</v>
      </c>
      <c r="AL52" s="378" t="s">
        <v>574</v>
      </c>
      <c r="AM52" s="378" t="s">
        <v>573</v>
      </c>
      <c r="AN52" s="378" t="s">
        <v>574</v>
      </c>
      <c r="AO52" s="378" t="s">
        <v>573</v>
      </c>
      <c r="AP52" s="379" t="s">
        <v>574</v>
      </c>
      <c r="AQ52" s="422" t="s">
        <v>573</v>
      </c>
      <c r="AR52" s="423" t="s">
        <v>574</v>
      </c>
      <c r="AS52" s="423" t="s">
        <v>573</v>
      </c>
      <c r="AT52" s="423" t="s">
        <v>574</v>
      </c>
      <c r="AU52" s="423" t="s">
        <v>573</v>
      </c>
      <c r="AV52" s="426" t="s">
        <v>574</v>
      </c>
      <c r="AW52" s="380" t="s">
        <v>573</v>
      </c>
      <c r="AX52" s="381" t="s">
        <v>574</v>
      </c>
      <c r="AY52" s="381" t="s">
        <v>573</v>
      </c>
      <c r="AZ52" s="381" t="s">
        <v>574</v>
      </c>
      <c r="BA52" s="381" t="s">
        <v>573</v>
      </c>
      <c r="BB52" s="382" t="s">
        <v>574</v>
      </c>
    </row>
    <row r="53" spans="1:54" ht="33.75" x14ac:dyDescent="0.2">
      <c r="A53" s="227"/>
      <c r="B53" s="118" t="s">
        <v>1301</v>
      </c>
      <c r="C53" s="581" t="s">
        <v>938</v>
      </c>
      <c r="D53" s="16"/>
      <c r="E53" s="16"/>
      <c r="F53" s="16"/>
      <c r="G53" s="16"/>
      <c r="H53" s="17"/>
      <c r="I53" s="16"/>
      <c r="J53" s="17"/>
      <c r="K53" s="17"/>
      <c r="L53" s="17"/>
      <c r="M53" s="16"/>
      <c r="N53" s="16"/>
      <c r="O53" s="19"/>
      <c r="Q53" s="446"/>
      <c r="R53" s="392"/>
      <c r="S53" s="392"/>
      <c r="T53" s="392"/>
      <c r="U53" s="433"/>
      <c r="V53" s="432"/>
      <c r="W53" s="392"/>
      <c r="X53" s="392"/>
      <c r="Y53" s="392"/>
      <c r="Z53" s="392"/>
      <c r="AA53" s="392"/>
      <c r="AB53" s="392"/>
      <c r="AC53" s="392"/>
      <c r="AD53" s="432"/>
      <c r="AE53" s="392"/>
      <c r="AF53" s="392"/>
      <c r="AG53" s="392"/>
      <c r="AH53" s="433"/>
      <c r="AI53" s="432"/>
      <c r="AJ53" s="392"/>
      <c r="AK53" s="392"/>
      <c r="AL53" s="392"/>
      <c r="AM53" s="392"/>
      <c r="AN53" s="392"/>
      <c r="AO53" s="392"/>
      <c r="AP53" s="433"/>
      <c r="AQ53" s="432"/>
      <c r="AR53" s="723"/>
      <c r="AS53" s="723"/>
      <c r="AT53" s="392"/>
      <c r="AU53" s="424"/>
      <c r="AV53" s="433"/>
      <c r="AW53" s="432"/>
      <c r="AX53" s="723"/>
      <c r="AY53" s="723"/>
      <c r="AZ53" s="392"/>
      <c r="BA53" s="424"/>
      <c r="BB53" s="433"/>
    </row>
    <row r="54" spans="1:54" s="68" customFormat="1" ht="12.75" x14ac:dyDescent="0.2">
      <c r="A54" s="609" t="s">
        <v>1347</v>
      </c>
      <c r="B54" s="686" t="s">
        <v>553</v>
      </c>
      <c r="C54" s="91" t="s">
        <v>66</v>
      </c>
      <c r="D54" s="64">
        <v>2</v>
      </c>
      <c r="E54" s="64">
        <v>2</v>
      </c>
      <c r="F54" s="64">
        <v>2</v>
      </c>
      <c r="G54" s="65">
        <v>2</v>
      </c>
      <c r="H54" s="65">
        <v>1</v>
      </c>
      <c r="I54" s="65">
        <v>14</v>
      </c>
      <c r="J54" s="65">
        <v>1</v>
      </c>
      <c r="K54" s="65">
        <v>0</v>
      </c>
      <c r="L54" s="65">
        <v>3</v>
      </c>
      <c r="M54" s="66">
        <f>SUM(G54,I54,K54)</f>
        <v>16</v>
      </c>
      <c r="N54" s="66">
        <f>((G54*H54)*1.5)+((I54*J54)*1)+((K54*L54)*1)</f>
        <v>17</v>
      </c>
      <c r="O54" s="67" t="s">
        <v>58</v>
      </c>
      <c r="Q54" s="436" t="s">
        <v>1473</v>
      </c>
      <c r="R54" s="389"/>
      <c r="S54" s="389"/>
      <c r="T54" s="389"/>
      <c r="U54" s="437"/>
      <c r="V54" s="436"/>
      <c r="W54" s="389"/>
      <c r="X54" s="389"/>
      <c r="Y54" s="389"/>
      <c r="Z54" s="389"/>
      <c r="AA54" s="389"/>
      <c r="AB54" s="389"/>
      <c r="AC54" s="389"/>
      <c r="AD54" s="468" t="s">
        <v>1473</v>
      </c>
      <c r="AE54" s="467"/>
      <c r="AF54" s="467"/>
      <c r="AG54" s="467"/>
      <c r="AH54" s="469"/>
      <c r="AI54" s="468"/>
      <c r="AJ54" s="467"/>
      <c r="AK54" s="467"/>
      <c r="AL54" s="467"/>
      <c r="AM54" s="467"/>
      <c r="AN54" s="467"/>
      <c r="AO54" s="467"/>
      <c r="AP54" s="469"/>
      <c r="AQ54" s="436" t="s">
        <v>1431</v>
      </c>
      <c r="AR54" s="389"/>
      <c r="AS54" s="389"/>
      <c r="AT54" s="389"/>
      <c r="AU54" s="389"/>
      <c r="AV54" s="437"/>
      <c r="AW54" s="436"/>
      <c r="AX54" s="389"/>
      <c r="AY54" s="389"/>
      <c r="AZ54" s="389"/>
      <c r="BA54" s="389"/>
      <c r="BB54" s="437"/>
    </row>
    <row r="55" spans="1:54" ht="36.75" customHeight="1" x14ac:dyDescent="0.2">
      <c r="A55" s="227"/>
      <c r="B55" s="118" t="s">
        <v>1300</v>
      </c>
      <c r="C55" s="565" t="s">
        <v>1325</v>
      </c>
      <c r="D55" s="16"/>
      <c r="E55" s="594"/>
      <c r="F55" s="16"/>
      <c r="G55" s="16"/>
      <c r="H55" s="17"/>
      <c r="I55" s="16"/>
      <c r="J55" s="17"/>
      <c r="K55" s="17"/>
      <c r="L55" s="17"/>
      <c r="M55" s="17"/>
      <c r="N55" s="17"/>
      <c r="O55" s="19"/>
      <c r="Q55" s="446"/>
      <c r="R55" s="392"/>
      <c r="S55" s="392"/>
      <c r="T55" s="392"/>
      <c r="U55" s="433"/>
      <c r="V55" s="432"/>
      <c r="W55" s="392"/>
      <c r="X55" s="392"/>
      <c r="Y55" s="392"/>
      <c r="Z55" s="392"/>
      <c r="AA55" s="392"/>
      <c r="AB55" s="392"/>
      <c r="AC55" s="392"/>
      <c r="AD55" s="432"/>
      <c r="AE55" s="392"/>
      <c r="AF55" s="392"/>
      <c r="AG55" s="392"/>
      <c r="AH55" s="433"/>
      <c r="AI55" s="432"/>
      <c r="AJ55" s="392"/>
      <c r="AK55" s="392"/>
      <c r="AL55" s="392"/>
      <c r="AM55" s="392"/>
      <c r="AN55" s="392"/>
      <c r="AO55" s="392"/>
      <c r="AP55" s="433"/>
      <c r="AQ55" s="432"/>
      <c r="AR55" s="723"/>
      <c r="AS55" s="392"/>
      <c r="AT55" s="424"/>
      <c r="AU55" s="424"/>
      <c r="AV55" s="433"/>
      <c r="AW55" s="432"/>
      <c r="AX55" s="392"/>
      <c r="AY55" s="392"/>
      <c r="AZ55" s="392"/>
      <c r="BA55" s="392"/>
      <c r="BB55" s="433"/>
    </row>
    <row r="56" spans="1:54" ht="15" customHeight="1" x14ac:dyDescent="0.2">
      <c r="A56" s="227"/>
      <c r="B56" s="119" t="s">
        <v>694</v>
      </c>
      <c r="C56" s="48" t="s">
        <v>67</v>
      </c>
      <c r="D56" s="20">
        <v>2</v>
      </c>
      <c r="E56" s="20">
        <v>2</v>
      </c>
      <c r="F56" s="20">
        <v>2</v>
      </c>
      <c r="G56" s="20">
        <v>8</v>
      </c>
      <c r="H56" s="20">
        <v>1</v>
      </c>
      <c r="I56" s="21">
        <v>8</v>
      </c>
      <c r="J56" s="21">
        <v>1</v>
      </c>
      <c r="K56" s="20">
        <v>0</v>
      </c>
      <c r="L56" s="18">
        <v>3</v>
      </c>
      <c r="M56" s="18">
        <f>SUM(G56,I56,K56)</f>
        <v>16</v>
      </c>
      <c r="N56" s="18">
        <f>((G56*H56)*1.5)+((I56*J56)*1)+((K56*L56)*1)</f>
        <v>20</v>
      </c>
      <c r="O56" s="22"/>
      <c r="Q56" s="941"/>
      <c r="R56" s="822"/>
      <c r="S56" s="822"/>
      <c r="T56" s="822"/>
      <c r="U56" s="942"/>
      <c r="V56" s="941">
        <v>2</v>
      </c>
      <c r="W56" s="822" t="s">
        <v>908</v>
      </c>
      <c r="X56" s="822"/>
      <c r="Y56" s="822"/>
      <c r="Z56" s="389"/>
      <c r="AA56" s="389"/>
      <c r="AB56" s="389"/>
      <c r="AC56" s="389"/>
      <c r="AD56" s="440"/>
      <c r="AE56" s="395"/>
      <c r="AF56" s="395"/>
      <c r="AG56" s="395"/>
      <c r="AH56" s="442"/>
      <c r="AI56" s="440">
        <v>2</v>
      </c>
      <c r="AJ56" s="395" t="s">
        <v>908</v>
      </c>
      <c r="AK56" s="395"/>
      <c r="AL56" s="395"/>
      <c r="AM56" s="395"/>
      <c r="AN56" s="395"/>
      <c r="AO56" s="395"/>
      <c r="AP56" s="442"/>
      <c r="AQ56" s="941" t="s">
        <v>1425</v>
      </c>
      <c r="AR56" s="822" t="s">
        <v>908</v>
      </c>
      <c r="AS56" s="388"/>
      <c r="AT56" s="388"/>
      <c r="AU56" s="388"/>
      <c r="AV56" s="428"/>
      <c r="AW56" s="941" t="s">
        <v>19</v>
      </c>
      <c r="AX56" s="822" t="s">
        <v>19</v>
      </c>
      <c r="AY56" s="389"/>
      <c r="AZ56" s="389"/>
      <c r="BA56" s="389"/>
      <c r="BB56" s="437"/>
    </row>
    <row r="57" spans="1:54" ht="33.75" x14ac:dyDescent="0.2">
      <c r="A57" s="227"/>
      <c r="B57" s="118" t="s">
        <v>1305</v>
      </c>
      <c r="C57" s="581" t="s">
        <v>941</v>
      </c>
      <c r="D57" s="16"/>
      <c r="E57" s="16"/>
      <c r="F57" s="16"/>
      <c r="G57" s="16"/>
      <c r="H57" s="17"/>
      <c r="I57" s="16"/>
      <c r="J57" s="17"/>
      <c r="K57" s="17"/>
      <c r="L57" s="17"/>
      <c r="M57" s="17"/>
      <c r="N57" s="17"/>
      <c r="O57" s="19"/>
      <c r="Q57" s="446"/>
      <c r="R57" s="392"/>
      <c r="S57" s="392"/>
      <c r="T57" s="392"/>
      <c r="U57" s="433"/>
      <c r="V57" s="432"/>
      <c r="W57" s="392"/>
      <c r="X57" s="392"/>
      <c r="Y57" s="392"/>
      <c r="Z57" s="392"/>
      <c r="AA57" s="392"/>
      <c r="AB57" s="392"/>
      <c r="AC57" s="392"/>
      <c r="AD57" s="432"/>
      <c r="AE57" s="392"/>
      <c r="AF57" s="392"/>
      <c r="AG57" s="392"/>
      <c r="AH57" s="433"/>
      <c r="AI57" s="432"/>
      <c r="AJ57" s="392"/>
      <c r="AK57" s="392"/>
      <c r="AL57" s="392"/>
      <c r="AM57" s="392"/>
      <c r="AN57" s="392"/>
      <c r="AO57" s="392"/>
      <c r="AP57" s="433"/>
      <c r="AQ57" s="432"/>
      <c r="AR57" s="723"/>
      <c r="AS57" s="392"/>
      <c r="AT57" s="424"/>
      <c r="AU57" s="424"/>
      <c r="AV57" s="433"/>
      <c r="AW57" s="432"/>
      <c r="AX57" s="392"/>
      <c r="AY57" s="392"/>
      <c r="AZ57" s="392"/>
      <c r="BA57" s="392"/>
      <c r="BB57" s="433"/>
    </row>
    <row r="58" spans="1:54" s="590" customFormat="1" ht="18.75" customHeight="1" x14ac:dyDescent="0.2">
      <c r="A58" s="641" t="s">
        <v>1356</v>
      </c>
      <c r="B58" s="705" t="s">
        <v>576</v>
      </c>
      <c r="C58" s="209" t="s">
        <v>577</v>
      </c>
      <c r="D58" s="595"/>
      <c r="E58" s="595"/>
      <c r="F58" s="595">
        <v>3</v>
      </c>
      <c r="G58" s="596"/>
      <c r="H58" s="596"/>
      <c r="I58" s="596"/>
      <c r="J58" s="596"/>
      <c r="K58" s="596"/>
      <c r="L58" s="596"/>
      <c r="M58" s="596"/>
      <c r="N58" s="596"/>
      <c r="O58" s="589"/>
      <c r="Q58" s="943" t="s">
        <v>1563</v>
      </c>
      <c r="R58" s="591"/>
      <c r="S58" s="591"/>
      <c r="T58" s="591"/>
      <c r="U58" s="944"/>
      <c r="V58" s="951"/>
      <c r="W58" s="591"/>
      <c r="X58" s="591"/>
      <c r="Y58" s="591"/>
      <c r="Z58" s="591"/>
      <c r="AA58" s="591"/>
      <c r="AB58" s="591"/>
      <c r="AC58" s="591"/>
      <c r="AD58" s="951"/>
      <c r="AE58" s="591"/>
      <c r="AF58" s="591"/>
      <c r="AG58" s="591"/>
      <c r="AH58" s="944"/>
      <c r="AI58" s="951"/>
      <c r="AJ58" s="591"/>
      <c r="AK58" s="591"/>
      <c r="AL58" s="591"/>
      <c r="AM58" s="591"/>
      <c r="AN58" s="591"/>
      <c r="AO58" s="591"/>
      <c r="AP58" s="944"/>
      <c r="AQ58" s="951"/>
      <c r="AR58" s="592"/>
      <c r="AS58" s="591"/>
      <c r="AT58" s="593"/>
      <c r="AU58" s="593"/>
      <c r="AV58" s="944"/>
      <c r="AW58" s="951"/>
      <c r="AX58" s="591"/>
      <c r="AY58" s="591"/>
      <c r="AZ58" s="591"/>
      <c r="BA58" s="591"/>
      <c r="BB58" s="944"/>
    </row>
    <row r="59" spans="1:54" ht="29.25" customHeight="1" x14ac:dyDescent="0.2">
      <c r="A59" s="641" t="s">
        <v>1355</v>
      </c>
      <c r="B59" s="706" t="s">
        <v>578</v>
      </c>
      <c r="C59" s="207" t="s">
        <v>579</v>
      </c>
      <c r="D59" s="21"/>
      <c r="E59" s="21"/>
      <c r="F59" s="21">
        <v>5</v>
      </c>
      <c r="G59" s="20"/>
      <c r="H59" s="20"/>
      <c r="I59" s="20"/>
      <c r="J59" s="20"/>
      <c r="K59" s="20"/>
      <c r="L59" s="20"/>
      <c r="M59" s="20"/>
      <c r="N59" s="20"/>
      <c r="O59" s="22"/>
      <c r="Q59" s="943" t="s">
        <v>1563</v>
      </c>
      <c r="R59" s="388"/>
      <c r="S59" s="388"/>
      <c r="T59" s="388"/>
      <c r="U59" s="428"/>
      <c r="V59" s="427"/>
      <c r="W59" s="388"/>
      <c r="X59" s="388"/>
      <c r="Y59" s="388"/>
      <c r="Z59" s="388"/>
      <c r="AA59" s="388"/>
      <c r="AB59" s="388"/>
      <c r="AC59" s="388"/>
      <c r="AD59" s="427"/>
      <c r="AE59" s="388"/>
      <c r="AF59" s="388"/>
      <c r="AG59" s="388"/>
      <c r="AH59" s="428"/>
      <c r="AI59" s="427"/>
      <c r="AJ59" s="388"/>
      <c r="AK59" s="388"/>
      <c r="AL59" s="388"/>
      <c r="AM59" s="388"/>
      <c r="AN59" s="388"/>
      <c r="AO59" s="388"/>
      <c r="AP59" s="428"/>
      <c r="AQ59" s="427"/>
      <c r="AR59" s="471"/>
      <c r="AS59" s="388"/>
      <c r="AT59" s="438"/>
      <c r="AU59" s="438"/>
      <c r="AV59" s="428"/>
      <c r="AW59" s="427"/>
      <c r="AX59" s="388"/>
      <c r="AY59" s="388"/>
      <c r="AZ59" s="388"/>
      <c r="BA59" s="388"/>
      <c r="BB59" s="428"/>
    </row>
    <row r="60" spans="1:54" s="68" customFormat="1" ht="46.5" customHeight="1" x14ac:dyDescent="0.2">
      <c r="A60" s="1581" t="s">
        <v>1348</v>
      </c>
      <c r="B60" s="1224" t="s">
        <v>528</v>
      </c>
      <c r="C60" s="131" t="s">
        <v>69</v>
      </c>
      <c r="D60" s="65">
        <v>2</v>
      </c>
      <c r="E60" s="65">
        <v>2</v>
      </c>
      <c r="F60" s="65">
        <v>2</v>
      </c>
      <c r="G60" s="65">
        <v>20</v>
      </c>
      <c r="H60" s="65">
        <v>1</v>
      </c>
      <c r="I60" s="65">
        <v>0</v>
      </c>
      <c r="J60" s="65">
        <v>1</v>
      </c>
      <c r="K60" s="65">
        <v>0</v>
      </c>
      <c r="L60" s="65">
        <v>3</v>
      </c>
      <c r="M60" s="66">
        <f>SUM(G60,I60,K60)</f>
        <v>20</v>
      </c>
      <c r="N60" s="1610">
        <v>0</v>
      </c>
      <c r="O60" s="466" t="s">
        <v>1871</v>
      </c>
      <c r="P60" s="68" t="s">
        <v>19</v>
      </c>
      <c r="Q60" s="436" t="s">
        <v>1409</v>
      </c>
      <c r="R60" s="389"/>
      <c r="S60" s="389"/>
      <c r="T60" s="389"/>
      <c r="U60" s="437"/>
      <c r="V60" s="436"/>
      <c r="W60" s="389"/>
      <c r="X60" s="389"/>
      <c r="Y60" s="389"/>
      <c r="Z60" s="389"/>
      <c r="AA60" s="389"/>
      <c r="AB60" s="389"/>
      <c r="AC60" s="389"/>
      <c r="AD60" s="468" t="s">
        <v>1409</v>
      </c>
      <c r="AE60" s="467"/>
      <c r="AF60" s="467"/>
      <c r="AG60" s="467"/>
      <c r="AH60" s="469"/>
      <c r="AI60" s="468"/>
      <c r="AJ60" s="467"/>
      <c r="AK60" s="467"/>
      <c r="AL60" s="467"/>
      <c r="AM60" s="467"/>
      <c r="AN60" s="467"/>
      <c r="AO60" s="467"/>
      <c r="AP60" s="469"/>
      <c r="AQ60" s="436" t="s">
        <v>1842</v>
      </c>
      <c r="AR60" s="389"/>
      <c r="AS60" s="389"/>
      <c r="AT60" s="389"/>
      <c r="AU60" s="389"/>
      <c r="AV60" s="437"/>
      <c r="AW60" s="436"/>
      <c r="AX60" s="389"/>
      <c r="AY60" s="389"/>
      <c r="AZ60" s="389"/>
      <c r="BA60" s="389"/>
      <c r="BB60" s="437"/>
    </row>
    <row r="61" spans="1:54" ht="33.75" x14ac:dyDescent="0.2">
      <c r="A61" s="227"/>
      <c r="B61" s="118" t="s">
        <v>1304</v>
      </c>
      <c r="C61" s="582" t="s">
        <v>1326</v>
      </c>
      <c r="D61" s="51"/>
      <c r="E61" s="51"/>
      <c r="F61" s="51"/>
      <c r="G61" s="16"/>
      <c r="H61" s="51"/>
      <c r="I61" s="16"/>
      <c r="J61" s="52"/>
      <c r="K61" s="51"/>
      <c r="L61" s="51"/>
      <c r="M61" s="52"/>
      <c r="N61" s="52"/>
      <c r="O61" s="53"/>
      <c r="Q61" s="446"/>
      <c r="R61" s="392"/>
      <c r="S61" s="392"/>
      <c r="T61" s="392"/>
      <c r="U61" s="433"/>
      <c r="V61" s="432"/>
      <c r="W61" s="392"/>
      <c r="X61" s="392"/>
      <c r="Y61" s="392"/>
      <c r="Z61" s="392"/>
      <c r="AA61" s="392"/>
      <c r="AB61" s="392"/>
      <c r="AC61" s="392"/>
      <c r="AD61" s="432"/>
      <c r="AE61" s="392"/>
      <c r="AF61" s="392"/>
      <c r="AG61" s="392"/>
      <c r="AH61" s="433"/>
      <c r="AI61" s="432"/>
      <c r="AJ61" s="392"/>
      <c r="AK61" s="392"/>
      <c r="AL61" s="392"/>
      <c r="AM61" s="392"/>
      <c r="AN61" s="392"/>
      <c r="AO61" s="392"/>
      <c r="AP61" s="433"/>
      <c r="AQ61" s="432"/>
      <c r="AR61" s="723"/>
      <c r="AS61" s="392"/>
      <c r="AT61" s="424"/>
      <c r="AU61" s="424"/>
      <c r="AV61" s="433"/>
      <c r="AW61" s="432"/>
      <c r="AX61" s="392"/>
      <c r="AY61" s="392"/>
      <c r="AZ61" s="392"/>
      <c r="BA61" s="392"/>
      <c r="BB61" s="433"/>
    </row>
    <row r="62" spans="1:54" ht="15" customHeight="1" x14ac:dyDescent="0.2">
      <c r="A62" s="227" t="s">
        <v>1543</v>
      </c>
      <c r="B62" s="119" t="s">
        <v>695</v>
      </c>
      <c r="C62" s="48" t="s">
        <v>70</v>
      </c>
      <c r="D62" s="20">
        <v>4</v>
      </c>
      <c r="E62" s="20">
        <v>4</v>
      </c>
      <c r="F62" s="20">
        <v>4</v>
      </c>
      <c r="G62" s="20">
        <v>16</v>
      </c>
      <c r="H62" s="20">
        <v>1</v>
      </c>
      <c r="I62" s="20">
        <v>16</v>
      </c>
      <c r="J62" s="20">
        <v>1</v>
      </c>
      <c r="K62" s="20">
        <v>0</v>
      </c>
      <c r="L62" s="20">
        <v>3</v>
      </c>
      <c r="M62" s="18">
        <f>SUM(G62,I62,K62)</f>
        <v>32</v>
      </c>
      <c r="N62" s="18">
        <f>((G62*H62)*1.5)+((I62*J62)*1)+((K62*L62)*1)</f>
        <v>40</v>
      </c>
      <c r="O62" s="22"/>
      <c r="Q62" s="427">
        <v>2</v>
      </c>
      <c r="R62" s="388"/>
      <c r="S62" s="388"/>
      <c r="T62" s="388"/>
      <c r="U62" s="428"/>
      <c r="V62" s="427">
        <v>2</v>
      </c>
      <c r="W62" s="388" t="s">
        <v>908</v>
      </c>
      <c r="X62" s="388"/>
      <c r="Y62" s="388"/>
      <c r="Z62" s="388"/>
      <c r="AA62" s="388"/>
      <c r="AB62" s="388"/>
      <c r="AC62" s="388"/>
      <c r="AD62" s="440"/>
      <c r="AE62" s="395"/>
      <c r="AF62" s="395"/>
      <c r="AG62" s="395"/>
      <c r="AH62" s="442"/>
      <c r="AI62" s="440">
        <v>4</v>
      </c>
      <c r="AJ62" s="395"/>
      <c r="AK62" s="395"/>
      <c r="AL62" s="395"/>
      <c r="AM62" s="395"/>
      <c r="AN62" s="395"/>
      <c r="AO62" s="395"/>
      <c r="AP62" s="442"/>
      <c r="AQ62" s="427"/>
      <c r="AR62" s="388"/>
      <c r="AS62" s="388"/>
      <c r="AT62" s="388"/>
      <c r="AU62" s="388"/>
      <c r="AV62" s="428"/>
      <c r="AW62" s="427" t="s">
        <v>1433</v>
      </c>
      <c r="AX62" s="388" t="s">
        <v>908</v>
      </c>
      <c r="AY62" s="388"/>
      <c r="AZ62" s="388"/>
      <c r="BA62" s="388"/>
      <c r="BB62" s="428"/>
    </row>
    <row r="63" spans="1:54" ht="15" customHeight="1" x14ac:dyDescent="0.2">
      <c r="A63" s="227" t="s">
        <v>1544</v>
      </c>
      <c r="B63" s="119" t="s">
        <v>696</v>
      </c>
      <c r="C63" s="48" t="s">
        <v>71</v>
      </c>
      <c r="D63" s="20">
        <v>4</v>
      </c>
      <c r="E63" s="20">
        <v>4</v>
      </c>
      <c r="F63" s="20">
        <v>4</v>
      </c>
      <c r="G63" s="20">
        <v>16</v>
      </c>
      <c r="H63" s="20">
        <v>1</v>
      </c>
      <c r="I63" s="20">
        <v>16</v>
      </c>
      <c r="J63" s="20">
        <v>1</v>
      </c>
      <c r="K63" s="20">
        <v>0</v>
      </c>
      <c r="L63" s="20">
        <v>3</v>
      </c>
      <c r="M63" s="18">
        <f>SUM(G63,I63,K63)</f>
        <v>32</v>
      </c>
      <c r="N63" s="18">
        <f>((G63*H63)*1.5)+((I63*J63)*1)+((K63*L63)*1)</f>
        <v>40</v>
      </c>
      <c r="O63" s="22"/>
      <c r="Q63" s="427">
        <v>2</v>
      </c>
      <c r="R63" s="388">
        <v>2</v>
      </c>
      <c r="S63" s="388"/>
      <c r="T63" s="388"/>
      <c r="U63" s="428"/>
      <c r="V63" s="427"/>
      <c r="W63" s="388"/>
      <c r="X63" s="388"/>
      <c r="Y63" s="388"/>
      <c r="Z63" s="388"/>
      <c r="AA63" s="388"/>
      <c r="AB63" s="388"/>
      <c r="AC63" s="388"/>
      <c r="AD63" s="440">
        <v>2</v>
      </c>
      <c r="AE63" s="395">
        <v>2</v>
      </c>
      <c r="AF63" s="395"/>
      <c r="AG63" s="395"/>
      <c r="AH63" s="442"/>
      <c r="AI63" s="440"/>
      <c r="AJ63" s="395"/>
      <c r="AK63" s="395"/>
      <c r="AL63" s="395"/>
      <c r="AM63" s="395"/>
      <c r="AN63" s="395"/>
      <c r="AO63" s="395"/>
      <c r="AP63" s="442"/>
      <c r="AQ63" s="427" t="s">
        <v>1433</v>
      </c>
      <c r="AR63" s="388" t="s">
        <v>908</v>
      </c>
      <c r="AS63" s="388"/>
      <c r="AT63" s="388"/>
      <c r="AU63" s="388"/>
      <c r="AV63" s="428"/>
      <c r="AW63" s="427"/>
      <c r="AX63" s="388"/>
      <c r="AY63" s="388"/>
      <c r="AZ63" s="388"/>
      <c r="BA63" s="388"/>
      <c r="BB63" s="428"/>
    </row>
    <row r="64" spans="1:54" ht="15" customHeight="1" x14ac:dyDescent="0.2">
      <c r="A64" s="227" t="s">
        <v>1545</v>
      </c>
      <c r="B64" s="119" t="s">
        <v>697</v>
      </c>
      <c r="C64" s="48" t="s">
        <v>72</v>
      </c>
      <c r="D64" s="20">
        <v>2</v>
      </c>
      <c r="E64" s="20">
        <v>2</v>
      </c>
      <c r="F64" s="20">
        <v>2</v>
      </c>
      <c r="G64" s="20">
        <v>8</v>
      </c>
      <c r="H64" s="20">
        <v>1</v>
      </c>
      <c r="I64" s="20">
        <v>8</v>
      </c>
      <c r="J64" s="20">
        <v>1</v>
      </c>
      <c r="K64" s="20">
        <v>0</v>
      </c>
      <c r="L64" s="20">
        <v>3</v>
      </c>
      <c r="M64" s="18">
        <f>SUM(G64,I64,K64)</f>
        <v>16</v>
      </c>
      <c r="N64" s="18">
        <f>((G64*H64)*1.5)+((I64*J64)*1)+((K64*L64)*1)</f>
        <v>20</v>
      </c>
      <c r="O64" s="22"/>
      <c r="Q64" s="427">
        <v>1</v>
      </c>
      <c r="R64" s="388"/>
      <c r="S64" s="388"/>
      <c r="T64" s="388"/>
      <c r="U64" s="428"/>
      <c r="V64" s="427">
        <v>1</v>
      </c>
      <c r="W64" s="388" t="s">
        <v>908</v>
      </c>
      <c r="X64" s="388"/>
      <c r="Y64" s="388"/>
      <c r="Z64" s="388"/>
      <c r="AA64" s="388"/>
      <c r="AB64" s="388"/>
      <c r="AC64" s="388"/>
      <c r="AD64" s="440"/>
      <c r="AE64" s="395"/>
      <c r="AF64" s="395"/>
      <c r="AG64" s="395"/>
      <c r="AH64" s="442"/>
      <c r="AI64" s="440">
        <v>2</v>
      </c>
      <c r="AJ64" s="395"/>
      <c r="AK64" s="395"/>
      <c r="AL64" s="395"/>
      <c r="AM64" s="395"/>
      <c r="AN64" s="395"/>
      <c r="AO64" s="395"/>
      <c r="AP64" s="442"/>
      <c r="AQ64" s="427"/>
      <c r="AR64" s="388"/>
      <c r="AS64" s="388"/>
      <c r="AT64" s="388"/>
      <c r="AU64" s="388"/>
      <c r="AV64" s="428"/>
      <c r="AW64" s="427" t="s">
        <v>1425</v>
      </c>
      <c r="AX64" s="388" t="s">
        <v>908</v>
      </c>
      <c r="AY64" s="388"/>
      <c r="AZ64" s="388"/>
      <c r="BA64" s="388"/>
      <c r="BB64" s="428"/>
    </row>
    <row r="65" spans="1:54" ht="15" customHeight="1" x14ac:dyDescent="0.2">
      <c r="A65" s="227" t="s">
        <v>1546</v>
      </c>
      <c r="B65" s="119" t="s">
        <v>698</v>
      </c>
      <c r="C65" s="48" t="s">
        <v>73</v>
      </c>
      <c r="D65" s="20">
        <v>4</v>
      </c>
      <c r="E65" s="20">
        <v>4</v>
      </c>
      <c r="F65" s="20">
        <v>4</v>
      </c>
      <c r="G65" s="20">
        <v>16</v>
      </c>
      <c r="H65" s="20">
        <v>1</v>
      </c>
      <c r="I65" s="20">
        <v>16</v>
      </c>
      <c r="J65" s="20">
        <v>1</v>
      </c>
      <c r="K65" s="20">
        <v>0</v>
      </c>
      <c r="L65" s="20">
        <v>3</v>
      </c>
      <c r="M65" s="18">
        <f>SUM(G65,I65,K65)</f>
        <v>32</v>
      </c>
      <c r="N65" s="18">
        <f>((G65*H65)*1.5)+((I65*J65)*1)+((K65*L65)*1)</f>
        <v>40</v>
      </c>
      <c r="O65" s="22"/>
      <c r="Q65" s="427">
        <v>2</v>
      </c>
      <c r="R65" s="388"/>
      <c r="S65" s="388"/>
      <c r="T65" s="388"/>
      <c r="U65" s="428"/>
      <c r="V65" s="427">
        <v>2</v>
      </c>
      <c r="W65" s="388" t="s">
        <v>908</v>
      </c>
      <c r="X65" s="388"/>
      <c r="Y65" s="388"/>
      <c r="Z65" s="388"/>
      <c r="AA65" s="388"/>
      <c r="AB65" s="388"/>
      <c r="AC65" s="388"/>
      <c r="AD65" s="440"/>
      <c r="AE65" s="395"/>
      <c r="AF65" s="395"/>
      <c r="AG65" s="395"/>
      <c r="AH65" s="442"/>
      <c r="AI65" s="440">
        <v>4</v>
      </c>
      <c r="AJ65" s="395"/>
      <c r="AK65" s="395"/>
      <c r="AL65" s="395"/>
      <c r="AM65" s="395"/>
      <c r="AN65" s="395"/>
      <c r="AO65" s="395"/>
      <c r="AP65" s="442"/>
      <c r="AQ65" s="427"/>
      <c r="AR65" s="388"/>
      <c r="AS65" s="388"/>
      <c r="AT65" s="388"/>
      <c r="AU65" s="388"/>
      <c r="AV65" s="428"/>
      <c r="AW65" s="427" t="s">
        <v>1433</v>
      </c>
      <c r="AX65" s="388" t="s">
        <v>908</v>
      </c>
      <c r="AY65" s="388"/>
      <c r="AZ65" s="388"/>
      <c r="BA65" s="388"/>
      <c r="BB65" s="428"/>
    </row>
    <row r="66" spans="1:54" ht="15" customHeight="1" x14ac:dyDescent="0.2">
      <c r="A66" s="227" t="s">
        <v>1546</v>
      </c>
      <c r="B66" s="119" t="s">
        <v>699</v>
      </c>
      <c r="C66" s="48" t="s">
        <v>655</v>
      </c>
      <c r="D66" s="20">
        <v>4</v>
      </c>
      <c r="E66" s="20">
        <v>4</v>
      </c>
      <c r="F66" s="20">
        <v>4</v>
      </c>
      <c r="G66" s="20">
        <v>16</v>
      </c>
      <c r="H66" s="20">
        <v>1</v>
      </c>
      <c r="I66" s="20">
        <v>16</v>
      </c>
      <c r="J66" s="20">
        <v>1</v>
      </c>
      <c r="K66" s="20">
        <v>0</v>
      </c>
      <c r="L66" s="20">
        <v>3</v>
      </c>
      <c r="M66" s="18">
        <f>SUM(G66,I66,K66)</f>
        <v>32</v>
      </c>
      <c r="N66" s="18">
        <f>((G66*H66)*1.5)+((I66*J66)*1)+((K66*L66)*1)</f>
        <v>40</v>
      </c>
      <c r="O66" s="22"/>
      <c r="Q66" s="427">
        <v>2</v>
      </c>
      <c r="R66" s="388">
        <v>2</v>
      </c>
      <c r="S66" s="388"/>
      <c r="T66" s="388"/>
      <c r="U66" s="428"/>
      <c r="V66" s="427" t="s">
        <v>19</v>
      </c>
      <c r="W66" s="388" t="s">
        <v>19</v>
      </c>
      <c r="X66" s="388"/>
      <c r="Y66" s="388"/>
      <c r="Z66" s="388"/>
      <c r="AA66" s="388"/>
      <c r="AB66" s="388"/>
      <c r="AC66" s="388"/>
      <c r="AD66" s="440">
        <v>2</v>
      </c>
      <c r="AE66" s="395">
        <v>2</v>
      </c>
      <c r="AF66" s="395"/>
      <c r="AG66" s="395"/>
      <c r="AH66" s="442"/>
      <c r="AI66" s="440"/>
      <c r="AJ66" s="395"/>
      <c r="AK66" s="395"/>
      <c r="AL66" s="395"/>
      <c r="AM66" s="395"/>
      <c r="AN66" s="395"/>
      <c r="AO66" s="395"/>
      <c r="AP66" s="442"/>
      <c r="AQ66" s="427" t="s">
        <v>1433</v>
      </c>
      <c r="AR66" s="388" t="s">
        <v>908</v>
      </c>
      <c r="AS66" s="388"/>
      <c r="AT66" s="388"/>
      <c r="AU66" s="388"/>
      <c r="AV66" s="428"/>
      <c r="AW66" s="427"/>
      <c r="AX66" s="388"/>
      <c r="AY66" s="388"/>
      <c r="AZ66" s="388"/>
      <c r="BA66" s="388"/>
      <c r="BB66" s="428"/>
    </row>
    <row r="67" spans="1:54" ht="32.25" customHeight="1" x14ac:dyDescent="0.2">
      <c r="A67" s="227"/>
      <c r="B67" s="118" t="s">
        <v>1302</v>
      </c>
      <c r="C67" s="565" t="s">
        <v>939</v>
      </c>
      <c r="D67" s="16"/>
      <c r="E67" s="16"/>
      <c r="F67" s="16"/>
      <c r="G67" s="16"/>
      <c r="H67" s="17"/>
      <c r="I67" s="16"/>
      <c r="J67" s="17"/>
      <c r="K67" s="17"/>
      <c r="L67" s="17"/>
      <c r="M67" s="17"/>
      <c r="N67" s="17"/>
      <c r="O67" s="19"/>
      <c r="Q67" s="446"/>
      <c r="R67" s="392"/>
      <c r="S67" s="392"/>
      <c r="T67" s="392"/>
      <c r="U67" s="433"/>
      <c r="V67" s="432"/>
      <c r="W67" s="392"/>
      <c r="X67" s="392"/>
      <c r="Y67" s="392"/>
      <c r="Z67" s="392"/>
      <c r="AA67" s="392"/>
      <c r="AB67" s="392"/>
      <c r="AC67" s="392"/>
      <c r="AD67" s="432"/>
      <c r="AE67" s="392"/>
      <c r="AF67" s="392"/>
      <c r="AG67" s="392"/>
      <c r="AH67" s="433"/>
      <c r="AI67" s="432"/>
      <c r="AJ67" s="392"/>
      <c r="AK67" s="392"/>
      <c r="AL67" s="392"/>
      <c r="AM67" s="392"/>
      <c r="AN67" s="392"/>
      <c r="AO67" s="392"/>
      <c r="AP67" s="433"/>
      <c r="AQ67" s="432"/>
      <c r="AR67" s="723"/>
      <c r="AS67" s="392"/>
      <c r="AT67" s="424"/>
      <c r="AU67" s="424"/>
      <c r="AV67" s="433"/>
      <c r="AW67" s="432"/>
      <c r="AX67" s="392"/>
      <c r="AY67" s="392"/>
      <c r="AZ67" s="392"/>
      <c r="BA67" s="392"/>
      <c r="BB67" s="433"/>
    </row>
    <row r="68" spans="1:54" s="68" customFormat="1" ht="15" customHeight="1" x14ac:dyDescent="0.2">
      <c r="A68" s="609" t="s">
        <v>1349</v>
      </c>
      <c r="B68" s="686" t="s">
        <v>552</v>
      </c>
      <c r="C68" s="91" t="s">
        <v>68</v>
      </c>
      <c r="D68" s="65">
        <v>2</v>
      </c>
      <c r="E68" s="65">
        <v>2</v>
      </c>
      <c r="F68" s="65">
        <v>2</v>
      </c>
      <c r="G68" s="64">
        <v>0</v>
      </c>
      <c r="H68" s="65">
        <v>1</v>
      </c>
      <c r="I68" s="65">
        <v>20</v>
      </c>
      <c r="J68" s="65">
        <v>1</v>
      </c>
      <c r="K68" s="65">
        <v>0</v>
      </c>
      <c r="L68" s="65">
        <v>3</v>
      </c>
      <c r="M68" s="66">
        <f>SUM(G68,I68,K68)</f>
        <v>20</v>
      </c>
      <c r="N68" s="66">
        <f>((G68*H68)*1.5)+((I68*J68)*1)+((K68*L68)*1)</f>
        <v>20</v>
      </c>
      <c r="O68" s="67" t="s">
        <v>58</v>
      </c>
      <c r="Q68" s="436" t="s">
        <v>1416</v>
      </c>
      <c r="R68" s="389"/>
      <c r="S68" s="389" t="s">
        <v>1416</v>
      </c>
      <c r="T68" s="389"/>
      <c r="U68" s="437"/>
      <c r="V68" s="436"/>
      <c r="W68" s="389"/>
      <c r="X68" s="389"/>
      <c r="Y68" s="389"/>
      <c r="Z68" s="389"/>
      <c r="AA68" s="389"/>
      <c r="AB68" s="389"/>
      <c r="AC68" s="389"/>
      <c r="AD68" s="468" t="s">
        <v>1416</v>
      </c>
      <c r="AE68" s="467"/>
      <c r="AF68" s="467" t="s">
        <v>1416</v>
      </c>
      <c r="AG68" s="467"/>
      <c r="AH68" s="469"/>
      <c r="AI68" s="468"/>
      <c r="AJ68" s="467"/>
      <c r="AK68" s="467"/>
      <c r="AL68" s="467"/>
      <c r="AM68" s="467"/>
      <c r="AN68" s="467"/>
      <c r="AO68" s="467"/>
      <c r="AP68" s="469"/>
      <c r="AQ68" s="1008" t="s">
        <v>1562</v>
      </c>
      <c r="AR68" s="389"/>
      <c r="AS68" s="389"/>
      <c r="AT68" s="389"/>
      <c r="AU68" s="389"/>
      <c r="AV68" s="437"/>
      <c r="AW68" s="436"/>
      <c r="AX68" s="389"/>
      <c r="AY68" s="389"/>
      <c r="AZ68" s="389"/>
      <c r="BA68" s="394"/>
      <c r="BB68" s="949"/>
    </row>
    <row r="69" spans="1:54" ht="34.5" customHeight="1" x14ac:dyDescent="0.2">
      <c r="A69" s="227"/>
      <c r="B69" s="118" t="s">
        <v>1303</v>
      </c>
      <c r="C69" s="582" t="s">
        <v>940</v>
      </c>
      <c r="D69" s="51"/>
      <c r="E69" s="51"/>
      <c r="F69" s="51"/>
      <c r="G69" s="16"/>
      <c r="H69" s="51"/>
      <c r="I69" s="16"/>
      <c r="J69" s="52"/>
      <c r="K69" s="51"/>
      <c r="L69" s="51"/>
      <c r="M69" s="52"/>
      <c r="N69" s="52"/>
      <c r="O69" s="53"/>
      <c r="Q69" s="446"/>
      <c r="R69" s="392"/>
      <c r="S69" s="392"/>
      <c r="T69" s="392"/>
      <c r="U69" s="433"/>
      <c r="V69" s="432"/>
      <c r="W69" s="392"/>
      <c r="X69" s="392"/>
      <c r="Y69" s="392"/>
      <c r="Z69" s="392"/>
      <c r="AA69" s="392"/>
      <c r="AB69" s="392"/>
      <c r="AC69" s="392"/>
      <c r="AD69" s="432"/>
      <c r="AE69" s="392"/>
      <c r="AF69" s="392"/>
      <c r="AG69" s="392"/>
      <c r="AH69" s="433"/>
      <c r="AI69" s="432"/>
      <c r="AJ69" s="392"/>
      <c r="AK69" s="392"/>
      <c r="AL69" s="392"/>
      <c r="AM69" s="392"/>
      <c r="AN69" s="392"/>
      <c r="AO69" s="392"/>
      <c r="AP69" s="433"/>
      <c r="AQ69" s="432"/>
      <c r="AR69" s="723"/>
      <c r="AS69" s="392"/>
      <c r="AT69" s="424"/>
      <c r="AU69" s="424"/>
      <c r="AV69" s="433"/>
      <c r="AW69" s="432"/>
      <c r="AX69" s="392"/>
      <c r="AY69" s="392"/>
      <c r="AZ69" s="392"/>
      <c r="BA69" s="392"/>
      <c r="BB69" s="433"/>
    </row>
    <row r="70" spans="1:54" ht="12.75" x14ac:dyDescent="0.2">
      <c r="A70" s="227" t="s">
        <v>1547</v>
      </c>
      <c r="B70" s="119" t="s">
        <v>936</v>
      </c>
      <c r="C70" s="48" t="s">
        <v>74</v>
      </c>
      <c r="D70" s="20">
        <v>2</v>
      </c>
      <c r="E70" s="20">
        <v>2</v>
      </c>
      <c r="F70" s="20">
        <v>2</v>
      </c>
      <c r="G70" s="20">
        <v>0</v>
      </c>
      <c r="H70" s="20">
        <v>1</v>
      </c>
      <c r="I70" s="20">
        <v>0</v>
      </c>
      <c r="J70" s="20">
        <v>1</v>
      </c>
      <c r="K70" s="20">
        <v>32</v>
      </c>
      <c r="L70" s="20">
        <v>3</v>
      </c>
      <c r="M70" s="18">
        <f>SUM(G70,I70,K70)</f>
        <v>32</v>
      </c>
      <c r="N70" s="18">
        <f>((G70*H70)*1.5)+((I70*J70)*1)+((K70*L70)*1)</f>
        <v>96</v>
      </c>
      <c r="O70" s="22"/>
      <c r="Q70" s="427"/>
      <c r="R70" s="388"/>
      <c r="S70" s="388"/>
      <c r="T70" s="388" t="s">
        <v>1421</v>
      </c>
      <c r="U70" s="428" t="s">
        <v>1421</v>
      </c>
      <c r="V70" s="427"/>
      <c r="W70" s="388"/>
      <c r="X70" s="388"/>
      <c r="Y70" s="388"/>
      <c r="Z70" s="388"/>
      <c r="AA70" s="388"/>
      <c r="AB70" s="388"/>
      <c r="AC70" s="388"/>
      <c r="AD70" s="440"/>
      <c r="AE70" s="395"/>
      <c r="AF70" s="395"/>
      <c r="AG70" s="395" t="s">
        <v>1421</v>
      </c>
      <c r="AH70" s="442" t="s">
        <v>1421</v>
      </c>
      <c r="AI70" s="440"/>
      <c r="AJ70" s="395"/>
      <c r="AK70" s="395"/>
      <c r="AL70" s="395"/>
      <c r="AM70" s="395"/>
      <c r="AN70" s="395"/>
      <c r="AO70" s="395"/>
      <c r="AP70" s="442"/>
      <c r="AQ70" s="427" t="s">
        <v>1524</v>
      </c>
      <c r="AR70" s="388"/>
      <c r="AS70" s="388"/>
      <c r="AT70" s="388"/>
      <c r="AU70" s="388"/>
      <c r="AV70" s="428"/>
      <c r="AW70" s="427"/>
      <c r="AX70" s="388"/>
      <c r="AY70" s="388"/>
      <c r="AZ70" s="388"/>
      <c r="BA70" s="388"/>
      <c r="BB70" s="428"/>
    </row>
    <row r="71" spans="1:54" ht="15" customHeight="1" thickBot="1" x14ac:dyDescent="0.25">
      <c r="A71" s="227" t="s">
        <v>1548</v>
      </c>
      <c r="B71" s="119" t="s">
        <v>937</v>
      </c>
      <c r="C71" s="83" t="s">
        <v>656</v>
      </c>
      <c r="D71" s="41">
        <v>2</v>
      </c>
      <c r="E71" s="41">
        <v>2</v>
      </c>
      <c r="F71" s="41">
        <v>2</v>
      </c>
      <c r="G71" s="41">
        <v>0</v>
      </c>
      <c r="H71" s="41">
        <v>1</v>
      </c>
      <c r="I71" s="41">
        <v>0</v>
      </c>
      <c r="J71" s="41">
        <v>1</v>
      </c>
      <c r="K71" s="41">
        <v>16</v>
      </c>
      <c r="L71" s="41">
        <v>3</v>
      </c>
      <c r="M71" s="398">
        <f>SUM(G71,I71,K71)</f>
        <v>16</v>
      </c>
      <c r="N71" s="398">
        <f>((G71*H71)*1.5)+((I71*J71)*1)+((K71*L71)*1)</f>
        <v>48</v>
      </c>
      <c r="O71" s="399"/>
      <c r="Q71" s="429"/>
      <c r="R71" s="430"/>
      <c r="S71" s="430"/>
      <c r="T71" s="430" t="s">
        <v>1409</v>
      </c>
      <c r="U71" s="431"/>
      <c r="V71" s="429"/>
      <c r="W71" s="430"/>
      <c r="X71" s="430"/>
      <c r="Y71" s="430"/>
      <c r="Z71" s="430"/>
      <c r="AA71" s="430"/>
      <c r="AB71" s="430"/>
      <c r="AC71" s="430"/>
      <c r="AD71" s="443"/>
      <c r="AE71" s="444"/>
      <c r="AF71" s="444"/>
      <c r="AG71" s="444" t="s">
        <v>1409</v>
      </c>
      <c r="AH71" s="445"/>
      <c r="AI71" s="443"/>
      <c r="AJ71" s="444"/>
      <c r="AK71" s="444"/>
      <c r="AL71" s="444"/>
      <c r="AM71" s="444"/>
      <c r="AN71" s="444"/>
      <c r="AO71" s="444"/>
      <c r="AP71" s="445"/>
      <c r="AQ71" s="429" t="s">
        <v>1524</v>
      </c>
      <c r="AR71" s="430"/>
      <c r="AS71" s="430"/>
      <c r="AT71" s="430"/>
      <c r="AU71" s="430"/>
      <c r="AV71" s="431"/>
      <c r="AW71" s="429"/>
      <c r="AX71" s="430"/>
      <c r="AY71" s="430"/>
      <c r="AZ71" s="430"/>
      <c r="BA71" s="430"/>
      <c r="BB71" s="431"/>
    </row>
    <row r="72" spans="1:54" s="63" customFormat="1" ht="15" customHeight="1" thickBot="1" x14ac:dyDescent="0.25">
      <c r="A72" s="419"/>
      <c r="B72" s="62"/>
      <c r="C72" s="43" t="s">
        <v>33</v>
      </c>
      <c r="D72" s="38">
        <f>SUM(D53:D71)</f>
        <v>30</v>
      </c>
      <c r="E72" s="38">
        <f>SUM(E53:E71)</f>
        <v>30</v>
      </c>
      <c r="F72" s="38">
        <f>SUM(F53:F71)</f>
        <v>38</v>
      </c>
      <c r="G72" s="1613">
        <f>SUM(G53:G71)</f>
        <v>102</v>
      </c>
      <c r="H72" s="4">
        <v>1</v>
      </c>
      <c r="I72" s="1613">
        <f>SUM(I53:I71)</f>
        <v>114</v>
      </c>
      <c r="J72" s="4">
        <v>1</v>
      </c>
      <c r="K72" s="1613">
        <f>SUM(K53:K71)</f>
        <v>48</v>
      </c>
      <c r="L72" s="4">
        <v>3</v>
      </c>
      <c r="M72" s="40">
        <f>SUM(G72,I72,K72)</f>
        <v>264</v>
      </c>
      <c r="N72" s="40">
        <f>SUM(N54:N71)</f>
        <v>381</v>
      </c>
      <c r="O72" s="69"/>
      <c r="Q72" s="54" t="s">
        <v>19</v>
      </c>
      <c r="R72" s="383"/>
      <c r="S72" s="383"/>
      <c r="T72" s="383"/>
      <c r="U72" s="383"/>
      <c r="V72" s="383"/>
      <c r="W72" s="383"/>
      <c r="X72" s="383"/>
      <c r="Y72" s="383"/>
      <c r="Z72" s="383"/>
      <c r="AA72" s="383"/>
      <c r="AB72" s="383"/>
      <c r="AC72" s="383"/>
      <c r="AD72" s="383"/>
      <c r="AE72" s="383"/>
      <c r="AF72" s="383"/>
      <c r="AG72" s="383"/>
      <c r="AH72" s="383"/>
      <c r="AI72" s="383"/>
      <c r="AJ72" s="383"/>
      <c r="AK72" s="383"/>
      <c r="AL72" s="383"/>
      <c r="AM72" s="383"/>
      <c r="AN72" s="383"/>
      <c r="AO72" s="383"/>
      <c r="AP72" s="383"/>
      <c r="AQ72" s="383"/>
      <c r="AR72" s="383"/>
      <c r="AS72" s="383"/>
      <c r="AT72" s="383"/>
      <c r="AU72" s="383"/>
      <c r="AV72" s="383"/>
      <c r="AW72" s="383"/>
      <c r="AX72" s="383"/>
      <c r="AY72" s="383"/>
      <c r="AZ72" s="383"/>
      <c r="BA72" s="383"/>
      <c r="BB72" s="383"/>
    </row>
    <row r="73" spans="1:54" s="63" customFormat="1" ht="20.25" customHeight="1" x14ac:dyDescent="0.2">
      <c r="A73" s="419"/>
      <c r="B73" s="62"/>
      <c r="C73" s="82"/>
      <c r="D73" s="396"/>
      <c r="E73" s="396"/>
      <c r="F73" s="396"/>
      <c r="G73" s="396" t="s">
        <v>19</v>
      </c>
      <c r="H73" s="29"/>
      <c r="I73" s="396" t="s">
        <v>19</v>
      </c>
      <c r="J73" s="29"/>
      <c r="K73" s="396" t="s">
        <v>19</v>
      </c>
      <c r="L73" s="29"/>
      <c r="M73" s="84" t="s">
        <v>19</v>
      </c>
      <c r="N73" s="84" t="s">
        <v>19</v>
      </c>
      <c r="O73" s="397"/>
      <c r="Q73" s="1848" t="s">
        <v>561</v>
      </c>
      <c r="R73" s="1849"/>
      <c r="S73" s="1849"/>
      <c r="T73" s="1849"/>
      <c r="U73" s="1856"/>
      <c r="V73" s="1851" t="s">
        <v>562</v>
      </c>
      <c r="W73" s="1852"/>
      <c r="X73" s="1852"/>
      <c r="Y73" s="1852"/>
      <c r="Z73" s="1852"/>
      <c r="AA73" s="1852"/>
      <c r="AB73" s="1852"/>
      <c r="AC73" s="1852"/>
      <c r="AD73" s="1853" t="s">
        <v>563</v>
      </c>
      <c r="AE73" s="1854"/>
      <c r="AF73" s="1854"/>
      <c r="AG73" s="1854"/>
      <c r="AH73" s="1855"/>
      <c r="AI73" s="1853" t="s">
        <v>564</v>
      </c>
      <c r="AJ73" s="1854"/>
      <c r="AK73" s="1854"/>
      <c r="AL73" s="1854"/>
      <c r="AM73" s="1854"/>
      <c r="AN73" s="1854"/>
      <c r="AO73" s="1854"/>
      <c r="AP73" s="1855"/>
      <c r="AQ73" s="1889" t="s">
        <v>613</v>
      </c>
      <c r="AR73" s="1890"/>
      <c r="AS73" s="1890"/>
      <c r="AT73" s="1890"/>
      <c r="AU73" s="1890"/>
      <c r="AV73" s="1891"/>
      <c r="AW73" s="1875" t="s">
        <v>565</v>
      </c>
      <c r="AX73" s="1876"/>
      <c r="AY73" s="1876"/>
      <c r="AZ73" s="1876"/>
      <c r="BA73" s="1876"/>
      <c r="BB73" s="1877"/>
    </row>
    <row r="74" spans="1:54" s="63" customFormat="1" ht="15" customHeight="1" x14ac:dyDescent="0.2">
      <c r="A74" s="419"/>
      <c r="B74" s="62"/>
      <c r="C74" s="82"/>
      <c r="D74" s="396"/>
      <c r="E74" s="396"/>
      <c r="F74" s="396"/>
      <c r="G74" s="396"/>
      <c r="H74" s="29"/>
      <c r="I74" s="396"/>
      <c r="J74" s="29"/>
      <c r="K74" s="396"/>
      <c r="L74" s="29"/>
      <c r="M74" s="84"/>
      <c r="N74" s="84"/>
      <c r="O74" s="397"/>
      <c r="Q74" s="841" t="s">
        <v>566</v>
      </c>
      <c r="R74" s="842" t="s">
        <v>567</v>
      </c>
      <c r="S74" s="842" t="s">
        <v>568</v>
      </c>
      <c r="T74" s="842" t="s">
        <v>570</v>
      </c>
      <c r="U74" s="952" t="s">
        <v>571</v>
      </c>
      <c r="V74" s="1792" t="s">
        <v>566</v>
      </c>
      <c r="W74" s="1787"/>
      <c r="X74" s="1787" t="s">
        <v>567</v>
      </c>
      <c r="Y74" s="1787"/>
      <c r="Z74" s="1787" t="s">
        <v>572</v>
      </c>
      <c r="AA74" s="1787"/>
      <c r="AB74" s="1787" t="s">
        <v>570</v>
      </c>
      <c r="AC74" s="1787"/>
      <c r="AD74" s="372" t="s">
        <v>566</v>
      </c>
      <c r="AE74" s="373" t="s">
        <v>567</v>
      </c>
      <c r="AF74" s="373" t="s">
        <v>568</v>
      </c>
      <c r="AG74" s="373" t="s">
        <v>570</v>
      </c>
      <c r="AH74" s="950" t="s">
        <v>571</v>
      </c>
      <c r="AI74" s="1788" t="s">
        <v>566</v>
      </c>
      <c r="AJ74" s="1789"/>
      <c r="AK74" s="1790" t="s">
        <v>567</v>
      </c>
      <c r="AL74" s="1789"/>
      <c r="AM74" s="1790" t="s">
        <v>572</v>
      </c>
      <c r="AN74" s="1789"/>
      <c r="AO74" s="1790" t="s">
        <v>570</v>
      </c>
      <c r="AP74" s="1791"/>
      <c r="AQ74" s="1792" t="s">
        <v>566</v>
      </c>
      <c r="AR74" s="1787"/>
      <c r="AS74" s="1787" t="s">
        <v>572</v>
      </c>
      <c r="AT74" s="1787"/>
      <c r="AU74" s="1879" t="s">
        <v>10</v>
      </c>
      <c r="AV74" s="1880"/>
      <c r="AW74" s="1878" t="s">
        <v>566</v>
      </c>
      <c r="AX74" s="1873"/>
      <c r="AY74" s="1872" t="s">
        <v>572</v>
      </c>
      <c r="AZ74" s="1873"/>
      <c r="BA74" s="1872" t="s">
        <v>570</v>
      </c>
      <c r="BB74" s="1874"/>
    </row>
    <row r="75" spans="1:54" ht="51" x14ac:dyDescent="0.2">
      <c r="A75" s="672" t="s">
        <v>1341</v>
      </c>
      <c r="B75" s="114" t="s">
        <v>700</v>
      </c>
      <c r="C75" s="401" t="s">
        <v>411</v>
      </c>
      <c r="D75" s="1754"/>
      <c r="E75" s="1754" t="s">
        <v>1293</v>
      </c>
      <c r="F75" s="1754" t="s">
        <v>1294</v>
      </c>
      <c r="G75" s="1748" t="s">
        <v>7</v>
      </c>
      <c r="H75" s="1748" t="s">
        <v>8</v>
      </c>
      <c r="I75" s="1749" t="s">
        <v>9</v>
      </c>
      <c r="J75" s="1750" t="s">
        <v>8</v>
      </c>
      <c r="K75" s="1749" t="s">
        <v>10</v>
      </c>
      <c r="L75" s="1750" t="s">
        <v>11</v>
      </c>
      <c r="M75" s="1751" t="s">
        <v>12</v>
      </c>
      <c r="N75" s="1749" t="s">
        <v>13</v>
      </c>
      <c r="O75" s="1752" t="s">
        <v>14</v>
      </c>
      <c r="Q75" s="374" t="s">
        <v>573</v>
      </c>
      <c r="R75" s="375" t="s">
        <v>573</v>
      </c>
      <c r="S75" s="375" t="s">
        <v>573</v>
      </c>
      <c r="T75" s="375" t="s">
        <v>573</v>
      </c>
      <c r="U75" s="421" t="s">
        <v>573</v>
      </c>
      <c r="V75" s="374" t="s">
        <v>573</v>
      </c>
      <c r="W75" s="375" t="s">
        <v>574</v>
      </c>
      <c r="X75" s="375" t="s">
        <v>573</v>
      </c>
      <c r="Y75" s="375" t="s">
        <v>574</v>
      </c>
      <c r="Z75" s="375" t="s">
        <v>573</v>
      </c>
      <c r="AA75" s="375" t="s">
        <v>574</v>
      </c>
      <c r="AB75" s="375" t="s">
        <v>573</v>
      </c>
      <c r="AC75" s="375" t="s">
        <v>574</v>
      </c>
      <c r="AD75" s="377" t="s">
        <v>573</v>
      </c>
      <c r="AE75" s="378" t="s">
        <v>573</v>
      </c>
      <c r="AF75" s="378" t="s">
        <v>573</v>
      </c>
      <c r="AG75" s="378" t="s">
        <v>573</v>
      </c>
      <c r="AH75" s="379" t="s">
        <v>573</v>
      </c>
      <c r="AI75" s="377" t="s">
        <v>573</v>
      </c>
      <c r="AJ75" s="378" t="s">
        <v>574</v>
      </c>
      <c r="AK75" s="378" t="s">
        <v>573</v>
      </c>
      <c r="AL75" s="378" t="s">
        <v>574</v>
      </c>
      <c r="AM75" s="378" t="s">
        <v>573</v>
      </c>
      <c r="AN75" s="378" t="s">
        <v>574</v>
      </c>
      <c r="AO75" s="378" t="s">
        <v>573</v>
      </c>
      <c r="AP75" s="379" t="s">
        <v>574</v>
      </c>
      <c r="AQ75" s="422" t="s">
        <v>573</v>
      </c>
      <c r="AR75" s="423" t="s">
        <v>574</v>
      </c>
      <c r="AS75" s="423" t="s">
        <v>573</v>
      </c>
      <c r="AT75" s="423" t="s">
        <v>574</v>
      </c>
      <c r="AU75" s="423" t="s">
        <v>573</v>
      </c>
      <c r="AV75" s="426" t="s">
        <v>574</v>
      </c>
      <c r="AW75" s="380" t="s">
        <v>573</v>
      </c>
      <c r="AX75" s="381" t="s">
        <v>574</v>
      </c>
      <c r="AY75" s="381" t="s">
        <v>573</v>
      </c>
      <c r="AZ75" s="381" t="s">
        <v>574</v>
      </c>
      <c r="BA75" s="381" t="s">
        <v>573</v>
      </c>
      <c r="BB75" s="382" t="s">
        <v>574</v>
      </c>
    </row>
    <row r="76" spans="1:54" ht="33.75" x14ac:dyDescent="0.2">
      <c r="A76" s="227"/>
      <c r="B76" s="707" t="s">
        <v>1306</v>
      </c>
      <c r="C76" s="581" t="s">
        <v>943</v>
      </c>
      <c r="D76" s="111"/>
      <c r="E76" s="111"/>
      <c r="F76" s="111"/>
      <c r="G76" s="16"/>
      <c r="H76" s="112"/>
      <c r="I76" s="16"/>
      <c r="J76" s="112"/>
      <c r="K76" s="112"/>
      <c r="L76" s="112"/>
      <c r="M76" s="16"/>
      <c r="N76" s="16"/>
      <c r="O76" s="113"/>
      <c r="Q76" s="446"/>
      <c r="R76" s="392"/>
      <c r="S76" s="392"/>
      <c r="T76" s="392"/>
      <c r="U76" s="424"/>
      <c r="V76" s="432"/>
      <c r="W76" s="392"/>
      <c r="X76" s="392"/>
      <c r="Y76" s="392"/>
      <c r="Z76" s="392"/>
      <c r="AA76" s="392"/>
      <c r="AB76" s="392"/>
      <c r="AC76" s="392"/>
      <c r="AD76" s="432"/>
      <c r="AE76" s="392"/>
      <c r="AF76" s="392"/>
      <c r="AG76" s="392"/>
      <c r="AH76" s="433"/>
      <c r="AI76" s="432"/>
      <c r="AJ76" s="392"/>
      <c r="AK76" s="392"/>
      <c r="AL76" s="392"/>
      <c r="AM76" s="392"/>
      <c r="AN76" s="392"/>
      <c r="AO76" s="392"/>
      <c r="AP76" s="433"/>
      <c r="AQ76" s="432"/>
      <c r="AR76" s="723"/>
      <c r="AS76" s="392"/>
      <c r="AT76" s="424"/>
      <c r="AU76" s="424"/>
      <c r="AV76" s="433"/>
      <c r="AW76" s="432"/>
      <c r="AX76" s="392"/>
      <c r="AY76" s="392"/>
      <c r="AZ76" s="392"/>
      <c r="BA76" s="392"/>
      <c r="BB76" s="433"/>
    </row>
    <row r="77" spans="1:54" ht="15" customHeight="1" x14ac:dyDescent="0.2">
      <c r="A77" s="227"/>
      <c r="B77" s="1761" t="s">
        <v>1883</v>
      </c>
      <c r="C77" s="1762" t="s">
        <v>1884</v>
      </c>
      <c r="D77" s="20">
        <v>2</v>
      </c>
      <c r="E77" s="20">
        <v>2</v>
      </c>
      <c r="F77" s="20">
        <v>2</v>
      </c>
      <c r="G77" s="20">
        <v>8</v>
      </c>
      <c r="H77" s="20">
        <v>1</v>
      </c>
      <c r="I77" s="21">
        <v>8</v>
      </c>
      <c r="J77" s="21">
        <v>1</v>
      </c>
      <c r="K77" s="20">
        <v>0</v>
      </c>
      <c r="L77" s="18">
        <v>3</v>
      </c>
      <c r="M77" s="18">
        <f>SUM(G77,I77,K77)</f>
        <v>16</v>
      </c>
      <c r="N77" s="18">
        <f>((G77*H77)*1.5)+((I77*J77)*1)+((K77*L77)*1)</f>
        <v>20</v>
      </c>
      <c r="O77" s="22"/>
      <c r="Q77" s="427"/>
      <c r="R77" s="388"/>
      <c r="S77" s="388"/>
      <c r="T77" s="388" t="s">
        <v>1416</v>
      </c>
      <c r="U77" s="438"/>
      <c r="V77" s="427">
        <v>1</v>
      </c>
      <c r="W77" s="388" t="s">
        <v>908</v>
      </c>
      <c r="X77" s="388"/>
      <c r="Y77" s="388"/>
      <c r="Z77" s="388"/>
      <c r="AA77" s="388"/>
      <c r="AB77" s="388"/>
      <c r="AC77" s="388"/>
      <c r="AD77" s="440"/>
      <c r="AE77" s="395"/>
      <c r="AF77" s="395"/>
      <c r="AG77" s="395"/>
      <c r="AH77" s="442"/>
      <c r="AI77" s="440">
        <v>2</v>
      </c>
      <c r="AJ77" s="395" t="s">
        <v>908</v>
      </c>
      <c r="AK77" s="395"/>
      <c r="AL77" s="395"/>
      <c r="AM77" s="395"/>
      <c r="AN77" s="395"/>
      <c r="AO77" s="395"/>
      <c r="AP77" s="442"/>
      <c r="AQ77" s="427" t="s">
        <v>1417</v>
      </c>
      <c r="AR77" s="388" t="s">
        <v>908</v>
      </c>
      <c r="AS77" s="388"/>
      <c r="AT77" s="388"/>
      <c r="AU77" s="388"/>
      <c r="AV77" s="428"/>
      <c r="AW77" s="427"/>
      <c r="AX77" s="388"/>
      <c r="AY77" s="388"/>
      <c r="AZ77" s="388"/>
      <c r="BA77" s="388"/>
      <c r="BB77" s="428"/>
    </row>
    <row r="78" spans="1:54" ht="33.75" x14ac:dyDescent="0.2">
      <c r="A78" s="227"/>
      <c r="B78" s="118" t="s">
        <v>1308</v>
      </c>
      <c r="C78" s="581" t="s">
        <v>945</v>
      </c>
      <c r="D78" s="16"/>
      <c r="E78" s="16"/>
      <c r="F78" s="16"/>
      <c r="G78" s="16"/>
      <c r="H78" s="17"/>
      <c r="I78" s="16"/>
      <c r="J78" s="17"/>
      <c r="K78" s="17"/>
      <c r="L78" s="17"/>
      <c r="M78" s="17"/>
      <c r="N78" s="17"/>
      <c r="O78" s="19"/>
      <c r="Q78" s="446"/>
      <c r="R78" s="392"/>
      <c r="S78" s="392"/>
      <c r="T78" s="392"/>
      <c r="U78" s="424"/>
      <c r="V78" s="432"/>
      <c r="W78" s="392"/>
      <c r="X78" s="392"/>
      <c r="Y78" s="392"/>
      <c r="Z78" s="392"/>
      <c r="AA78" s="392"/>
      <c r="AB78" s="392"/>
      <c r="AC78" s="392"/>
      <c r="AD78" s="432"/>
      <c r="AE78" s="392"/>
      <c r="AF78" s="392"/>
      <c r="AG78" s="392"/>
      <c r="AH78" s="433"/>
      <c r="AI78" s="432"/>
      <c r="AJ78" s="392"/>
      <c r="AK78" s="392"/>
      <c r="AL78" s="392"/>
      <c r="AM78" s="392"/>
      <c r="AN78" s="392"/>
      <c r="AO78" s="392"/>
      <c r="AP78" s="433"/>
      <c r="AQ78" s="432"/>
      <c r="AR78" s="723"/>
      <c r="AS78" s="392"/>
      <c r="AT78" s="424"/>
      <c r="AU78" s="424"/>
      <c r="AV78" s="433"/>
      <c r="AW78" s="432"/>
      <c r="AX78" s="392"/>
      <c r="AY78" s="392"/>
      <c r="AZ78" s="392"/>
      <c r="BA78" s="392"/>
      <c r="BB78" s="433"/>
    </row>
    <row r="79" spans="1:54" s="68" customFormat="1" ht="15" customHeight="1" x14ac:dyDescent="0.2">
      <c r="A79" s="609" t="s">
        <v>1357</v>
      </c>
      <c r="B79" s="94" t="s">
        <v>942</v>
      </c>
      <c r="C79" s="91" t="s">
        <v>732</v>
      </c>
      <c r="D79" s="65">
        <v>2</v>
      </c>
      <c r="E79" s="65" t="s">
        <v>19</v>
      </c>
      <c r="F79" s="65"/>
      <c r="G79" s="65">
        <v>2</v>
      </c>
      <c r="H79" s="64">
        <v>1</v>
      </c>
      <c r="I79" s="65">
        <v>12</v>
      </c>
      <c r="J79" s="65">
        <v>1</v>
      </c>
      <c r="K79" s="65">
        <v>0</v>
      </c>
      <c r="L79" s="65">
        <v>3</v>
      </c>
      <c r="M79" s="1610">
        <v>20</v>
      </c>
      <c r="N79" s="1610">
        <f>((G79*H79)*1.5)+((I79*J79)*1)+((K79*L79)*1)</f>
        <v>15</v>
      </c>
      <c r="O79" s="1672" t="s">
        <v>1851</v>
      </c>
      <c r="Q79" s="1766" t="s">
        <v>1416</v>
      </c>
      <c r="R79" s="389"/>
      <c r="S79" s="394" t="s">
        <v>1416</v>
      </c>
      <c r="T79" s="389"/>
      <c r="U79" s="439"/>
      <c r="V79" s="436"/>
      <c r="W79" s="389"/>
      <c r="X79" s="389"/>
      <c r="Y79" s="389"/>
      <c r="Z79" s="389"/>
      <c r="AA79" s="389"/>
      <c r="AB79" s="389"/>
      <c r="AC79" s="389"/>
      <c r="AD79" s="1767" t="s">
        <v>1416</v>
      </c>
      <c r="AE79" s="467"/>
      <c r="AF79" s="1768" t="s">
        <v>1416</v>
      </c>
      <c r="AG79" s="467"/>
      <c r="AH79" s="469"/>
      <c r="AI79" s="468"/>
      <c r="AJ79" s="467"/>
      <c r="AK79" s="467"/>
      <c r="AL79" s="467"/>
      <c r="AM79" s="467"/>
      <c r="AN79" s="467"/>
      <c r="AO79" s="467"/>
      <c r="AP79" s="469"/>
      <c r="AQ79" s="884" t="s">
        <v>1431</v>
      </c>
      <c r="AR79" s="389"/>
      <c r="AS79" s="389"/>
      <c r="AT79" s="389"/>
      <c r="AU79" s="389"/>
      <c r="AV79" s="437"/>
      <c r="AW79" s="436"/>
      <c r="AX79" s="389"/>
      <c r="AY79" s="389"/>
      <c r="AZ79" s="389"/>
      <c r="BA79" s="389"/>
      <c r="BB79" s="437"/>
    </row>
    <row r="80" spans="1:54" s="68" customFormat="1" ht="24" x14ac:dyDescent="0.2">
      <c r="A80" s="641" t="s">
        <v>1359</v>
      </c>
      <c r="B80" s="708" t="s">
        <v>580</v>
      </c>
      <c r="C80" s="223" t="s">
        <v>582</v>
      </c>
      <c r="D80" s="65" t="s">
        <v>19</v>
      </c>
      <c r="E80" s="588">
        <v>5</v>
      </c>
      <c r="F80" s="588">
        <v>5</v>
      </c>
      <c r="G80" s="65" t="s">
        <v>19</v>
      </c>
      <c r="H80" s="64" t="s">
        <v>19</v>
      </c>
      <c r="I80" s="465" t="s">
        <v>19</v>
      </c>
      <c r="J80" s="65"/>
      <c r="K80" s="65"/>
      <c r="L80" s="65"/>
      <c r="M80" s="66"/>
      <c r="N80" s="66"/>
      <c r="O80" s="67"/>
      <c r="Q80" s="943" t="s">
        <v>1563</v>
      </c>
      <c r="R80" s="389"/>
      <c r="S80" s="389"/>
      <c r="T80" s="389"/>
      <c r="U80" s="439"/>
      <c r="V80" s="436"/>
      <c r="W80" s="389"/>
      <c r="X80" s="389"/>
      <c r="Y80" s="389"/>
      <c r="Z80" s="389"/>
      <c r="AA80" s="389"/>
      <c r="AB80" s="389"/>
      <c r="AC80" s="389"/>
      <c r="AD80" s="440"/>
      <c r="AE80" s="395"/>
      <c r="AF80" s="395"/>
      <c r="AG80" s="395"/>
      <c r="AH80" s="442"/>
      <c r="AI80" s="440"/>
      <c r="AJ80" s="395"/>
      <c r="AK80" s="395"/>
      <c r="AL80" s="395"/>
      <c r="AM80" s="395"/>
      <c r="AN80" s="395"/>
      <c r="AO80" s="395"/>
      <c r="AP80" s="442"/>
      <c r="AQ80" s="427"/>
      <c r="AR80" s="388"/>
      <c r="AS80" s="388"/>
      <c r="AT80" s="388"/>
      <c r="AU80" s="388"/>
      <c r="AV80" s="428"/>
      <c r="AW80" s="436"/>
      <c r="AX80" s="389"/>
      <c r="AY80" s="389"/>
      <c r="AZ80" s="389"/>
      <c r="BA80" s="389"/>
      <c r="BB80" s="437"/>
    </row>
    <row r="81" spans="1:54" s="68" customFormat="1" ht="24" x14ac:dyDescent="0.2">
      <c r="A81" s="641" t="s">
        <v>1358</v>
      </c>
      <c r="B81" s="706" t="s">
        <v>584</v>
      </c>
      <c r="C81" s="207" t="s">
        <v>585</v>
      </c>
      <c r="D81" s="65"/>
      <c r="E81" s="588"/>
      <c r="F81" s="588">
        <v>5</v>
      </c>
      <c r="G81" s="65"/>
      <c r="H81" s="64"/>
      <c r="I81" s="465"/>
      <c r="J81" s="65"/>
      <c r="K81" s="65"/>
      <c r="L81" s="65"/>
      <c r="M81" s="66"/>
      <c r="N81" s="66"/>
      <c r="O81" s="67"/>
      <c r="Q81" s="943" t="s">
        <v>1563</v>
      </c>
      <c r="R81" s="389"/>
      <c r="S81" s="389"/>
      <c r="T81" s="389"/>
      <c r="U81" s="439"/>
      <c r="V81" s="436"/>
      <c r="W81" s="389"/>
      <c r="X81" s="389"/>
      <c r="Y81" s="389"/>
      <c r="Z81" s="389"/>
      <c r="AA81" s="389"/>
      <c r="AB81" s="389"/>
      <c r="AC81" s="389"/>
      <c r="AD81" s="427"/>
      <c r="AE81" s="388"/>
      <c r="AF81" s="388"/>
      <c r="AG81" s="388"/>
      <c r="AH81" s="428"/>
      <c r="AI81" s="427"/>
      <c r="AJ81" s="388"/>
      <c r="AK81" s="388"/>
      <c r="AL81" s="388"/>
      <c r="AM81" s="388"/>
      <c r="AN81" s="388"/>
      <c r="AO81" s="388"/>
      <c r="AP81" s="428"/>
      <c r="AQ81" s="427"/>
      <c r="AR81" s="471"/>
      <c r="AS81" s="388"/>
      <c r="AT81" s="438"/>
      <c r="AU81" s="438"/>
      <c r="AV81" s="428"/>
      <c r="AW81" s="436"/>
      <c r="AX81" s="389"/>
      <c r="AY81" s="389"/>
      <c r="AZ81" s="389"/>
      <c r="BA81" s="389"/>
      <c r="BB81" s="437"/>
    </row>
    <row r="82" spans="1:54" ht="37.5" customHeight="1" x14ac:dyDescent="0.2">
      <c r="A82" s="227"/>
      <c r="B82" s="118" t="s">
        <v>1311</v>
      </c>
      <c r="C82" s="582" t="s">
        <v>946</v>
      </c>
      <c r="D82" s="51"/>
      <c r="E82" s="51"/>
      <c r="F82" s="51"/>
      <c r="G82" s="16"/>
      <c r="H82" s="51"/>
      <c r="I82" s="16"/>
      <c r="J82" s="52"/>
      <c r="K82" s="51"/>
      <c r="L82" s="51"/>
      <c r="M82" s="52"/>
      <c r="N82" s="52"/>
      <c r="O82" s="53"/>
      <c r="Q82" s="446"/>
      <c r="R82" s="392"/>
      <c r="S82" s="392"/>
      <c r="T82" s="392"/>
      <c r="U82" s="424"/>
      <c r="V82" s="432"/>
      <c r="W82" s="392"/>
      <c r="X82" s="392"/>
      <c r="Y82" s="392"/>
      <c r="Z82" s="392"/>
      <c r="AA82" s="392"/>
      <c r="AB82" s="392"/>
      <c r="AC82" s="392"/>
      <c r="AD82" s="432"/>
      <c r="AE82" s="392"/>
      <c r="AF82" s="392"/>
      <c r="AG82" s="392"/>
      <c r="AH82" s="433"/>
      <c r="AI82" s="432"/>
      <c r="AJ82" s="392"/>
      <c r="AK82" s="392"/>
      <c r="AL82" s="392"/>
      <c r="AM82" s="392"/>
      <c r="AN82" s="392"/>
      <c r="AO82" s="392"/>
      <c r="AP82" s="433"/>
      <c r="AQ82" s="432"/>
      <c r="AR82" s="723"/>
      <c r="AS82" s="392"/>
      <c r="AT82" s="424"/>
      <c r="AU82" s="424"/>
      <c r="AV82" s="433"/>
      <c r="AW82" s="432"/>
      <c r="AX82" s="392"/>
      <c r="AY82" s="392"/>
      <c r="AZ82" s="392"/>
      <c r="BA82" s="392"/>
      <c r="BB82" s="433"/>
    </row>
    <row r="83" spans="1:54" s="68" customFormat="1" ht="15" customHeight="1" x14ac:dyDescent="0.2">
      <c r="A83" s="609"/>
      <c r="B83" s="94" t="s">
        <v>551</v>
      </c>
      <c r="C83" s="131" t="s">
        <v>77</v>
      </c>
      <c r="D83" s="65">
        <v>2</v>
      </c>
      <c r="E83" s="65">
        <v>2</v>
      </c>
      <c r="F83" s="65">
        <v>2</v>
      </c>
      <c r="G83" s="65">
        <v>0</v>
      </c>
      <c r="H83" s="65">
        <v>1</v>
      </c>
      <c r="I83" s="65">
        <v>16</v>
      </c>
      <c r="J83" s="65">
        <v>1</v>
      </c>
      <c r="K83" s="65">
        <v>0</v>
      </c>
      <c r="L83" s="65">
        <v>3</v>
      </c>
      <c r="M83" s="66">
        <f>SUM(G83,I83,K83)</f>
        <v>16</v>
      </c>
      <c r="N83" s="66">
        <f>((G83*H83)*1.5)+((I83*J83)*1)+((K83*L83)*1)</f>
        <v>16</v>
      </c>
      <c r="O83" s="67" t="s">
        <v>730</v>
      </c>
      <c r="Q83" s="610" t="s">
        <v>1496</v>
      </c>
      <c r="R83" s="389"/>
      <c r="S83" s="389"/>
      <c r="T83" s="389"/>
      <c r="U83" s="439"/>
      <c r="V83" s="436"/>
      <c r="W83" s="389"/>
      <c r="X83" s="389"/>
      <c r="Y83" s="389"/>
      <c r="Z83" s="389"/>
      <c r="AA83" s="389"/>
      <c r="AB83" s="389"/>
      <c r="AC83" s="389"/>
      <c r="AD83" s="468"/>
      <c r="AE83" s="467"/>
      <c r="AF83" s="467"/>
      <c r="AG83" s="467"/>
      <c r="AH83" s="469"/>
      <c r="AI83" s="468"/>
      <c r="AJ83" s="467"/>
      <c r="AK83" s="467"/>
      <c r="AL83" s="467"/>
      <c r="AM83" s="467"/>
      <c r="AN83" s="467"/>
      <c r="AO83" s="467"/>
      <c r="AP83" s="469"/>
      <c r="AQ83" s="436"/>
      <c r="AR83" s="389"/>
      <c r="AS83" s="389"/>
      <c r="AT83" s="389"/>
      <c r="AU83" s="389"/>
      <c r="AV83" s="437"/>
      <c r="AW83" s="436"/>
      <c r="AX83" s="389"/>
      <c r="AY83" s="389"/>
      <c r="AZ83" s="389"/>
      <c r="BA83" s="389"/>
      <c r="BB83" s="437"/>
    </row>
    <row r="84" spans="1:54" ht="33.75" customHeight="1" x14ac:dyDescent="0.2">
      <c r="A84" s="227"/>
      <c r="B84" s="118" t="s">
        <v>1310</v>
      </c>
      <c r="C84" s="712" t="s">
        <v>947</v>
      </c>
      <c r="D84" s="51"/>
      <c r="E84" s="51"/>
      <c r="F84" s="51"/>
      <c r="G84" s="16"/>
      <c r="H84" s="51"/>
      <c r="I84" s="16"/>
      <c r="J84" s="52"/>
      <c r="K84" s="51"/>
      <c r="L84" s="51"/>
      <c r="M84" s="52"/>
      <c r="N84" s="52"/>
      <c r="O84" s="53"/>
      <c r="Q84" s="446"/>
      <c r="R84" s="392"/>
      <c r="S84" s="392"/>
      <c r="T84" s="392"/>
      <c r="U84" s="424"/>
      <c r="V84" s="432"/>
      <c r="W84" s="392"/>
      <c r="X84" s="392"/>
      <c r="Y84" s="392"/>
      <c r="Z84" s="392"/>
      <c r="AA84" s="392"/>
      <c r="AB84" s="392"/>
      <c r="AC84" s="392"/>
      <c r="AD84" s="432"/>
      <c r="AE84" s="392"/>
      <c r="AF84" s="392"/>
      <c r="AG84" s="392"/>
      <c r="AH84" s="433"/>
      <c r="AI84" s="432"/>
      <c r="AJ84" s="392"/>
      <c r="AK84" s="392"/>
      <c r="AL84" s="392"/>
      <c r="AM84" s="392"/>
      <c r="AN84" s="392"/>
      <c r="AO84" s="392"/>
      <c r="AP84" s="433"/>
      <c r="AQ84" s="432"/>
      <c r="AR84" s="723"/>
      <c r="AS84" s="392"/>
      <c r="AT84" s="424"/>
      <c r="AU84" s="424"/>
      <c r="AV84" s="433"/>
      <c r="AW84" s="432"/>
      <c r="AX84" s="392"/>
      <c r="AY84" s="392"/>
      <c r="AZ84" s="392"/>
      <c r="BA84" s="392"/>
      <c r="BB84" s="433"/>
    </row>
    <row r="85" spans="1:54" ht="15" customHeight="1" x14ac:dyDescent="0.2">
      <c r="A85" s="227" t="s">
        <v>1544</v>
      </c>
      <c r="B85" s="119" t="s">
        <v>701</v>
      </c>
      <c r="C85" s="137" t="s">
        <v>78</v>
      </c>
      <c r="D85" s="20">
        <v>3</v>
      </c>
      <c r="E85" s="20">
        <v>3</v>
      </c>
      <c r="F85" s="20">
        <v>3</v>
      </c>
      <c r="G85" s="20">
        <v>16</v>
      </c>
      <c r="H85" s="20">
        <v>1</v>
      </c>
      <c r="I85" s="20">
        <v>16</v>
      </c>
      <c r="J85" s="20">
        <v>1</v>
      </c>
      <c r="K85" s="20">
        <v>0</v>
      </c>
      <c r="L85" s="20">
        <v>3</v>
      </c>
      <c r="M85" s="18">
        <f t="shared" ref="M85:M90" si="0">SUM(G85,I85,K85)</f>
        <v>32</v>
      </c>
      <c r="N85" s="18">
        <f t="shared" ref="N85:N90" si="1">((G85*H85)*1.5)+((I85*J85)*1)+((K85*L85)*1)</f>
        <v>40</v>
      </c>
      <c r="O85" s="22"/>
      <c r="Q85" s="427">
        <v>1.5</v>
      </c>
      <c r="R85" s="388"/>
      <c r="S85" s="388"/>
      <c r="T85" s="388"/>
      <c r="U85" s="438"/>
      <c r="V85" s="427">
        <v>1.5</v>
      </c>
      <c r="W85" s="388" t="s">
        <v>908</v>
      </c>
      <c r="X85" s="388"/>
      <c r="Y85" s="388"/>
      <c r="Z85" s="388"/>
      <c r="AA85" s="388"/>
      <c r="AB85" s="388"/>
      <c r="AC85" s="388"/>
      <c r="AD85" s="440"/>
      <c r="AE85" s="395"/>
      <c r="AF85" s="395"/>
      <c r="AG85" s="395"/>
      <c r="AH85" s="442"/>
      <c r="AI85" s="440">
        <v>3</v>
      </c>
      <c r="AJ85" s="395" t="s">
        <v>908</v>
      </c>
      <c r="AK85" s="395"/>
      <c r="AL85" s="395"/>
      <c r="AM85" s="395"/>
      <c r="AN85" s="395"/>
      <c r="AO85" s="395"/>
      <c r="AP85" s="442"/>
      <c r="AQ85" s="427"/>
      <c r="AR85" s="388"/>
      <c r="AS85" s="388"/>
      <c r="AT85" s="388"/>
      <c r="AU85" s="388"/>
      <c r="AV85" s="428"/>
      <c r="AW85" s="427" t="s">
        <v>1455</v>
      </c>
      <c r="AX85" s="388" t="s">
        <v>908</v>
      </c>
      <c r="AY85" s="388"/>
      <c r="AZ85" s="388"/>
      <c r="BA85" s="388"/>
      <c r="BB85" s="428"/>
    </row>
    <row r="86" spans="1:54" ht="15" customHeight="1" x14ac:dyDescent="0.2">
      <c r="A86" s="227" t="s">
        <v>1543</v>
      </c>
      <c r="B86" s="119" t="s">
        <v>702</v>
      </c>
      <c r="C86" s="137" t="s">
        <v>79</v>
      </c>
      <c r="D86" s="20">
        <v>3</v>
      </c>
      <c r="E86" s="20">
        <v>3</v>
      </c>
      <c r="F86" s="20">
        <v>3</v>
      </c>
      <c r="G86" s="20">
        <v>16</v>
      </c>
      <c r="H86" s="20">
        <v>1</v>
      </c>
      <c r="I86" s="20">
        <v>16</v>
      </c>
      <c r="J86" s="20">
        <v>1</v>
      </c>
      <c r="K86" s="20">
        <v>0</v>
      </c>
      <c r="L86" s="20">
        <v>3</v>
      </c>
      <c r="M86" s="18">
        <f t="shared" si="0"/>
        <v>32</v>
      </c>
      <c r="N86" s="18">
        <f t="shared" si="1"/>
        <v>40</v>
      </c>
      <c r="O86" s="22"/>
      <c r="Q86" s="427">
        <v>1.5</v>
      </c>
      <c r="R86" s="388">
        <v>1.5</v>
      </c>
      <c r="S86" s="388"/>
      <c r="T86" s="388"/>
      <c r="U86" s="438"/>
      <c r="V86" s="427"/>
      <c r="W86" s="388"/>
      <c r="X86" s="388"/>
      <c r="Y86" s="388"/>
      <c r="Z86" s="388"/>
      <c r="AA86" s="388"/>
      <c r="AB86" s="388"/>
      <c r="AC86" s="388"/>
      <c r="AD86" s="440">
        <v>1.5</v>
      </c>
      <c r="AE86" s="395">
        <v>1.5</v>
      </c>
      <c r="AF86" s="395"/>
      <c r="AG86" s="395"/>
      <c r="AH86" s="442"/>
      <c r="AI86" s="440"/>
      <c r="AJ86" s="395"/>
      <c r="AK86" s="395"/>
      <c r="AL86" s="395"/>
      <c r="AM86" s="395"/>
      <c r="AN86" s="395"/>
      <c r="AO86" s="395"/>
      <c r="AP86" s="442"/>
      <c r="AQ86" s="427" t="s">
        <v>1455</v>
      </c>
      <c r="AR86" s="388" t="s">
        <v>908</v>
      </c>
      <c r="AS86" s="388"/>
      <c r="AT86" s="388"/>
      <c r="AU86" s="388"/>
      <c r="AV86" s="428"/>
      <c r="AW86" s="427"/>
      <c r="AX86" s="388"/>
      <c r="AY86" s="388"/>
      <c r="AZ86" s="388"/>
      <c r="BA86" s="388"/>
      <c r="BB86" s="428"/>
    </row>
    <row r="87" spans="1:54" ht="15" customHeight="1" x14ac:dyDescent="0.2">
      <c r="A87" s="227" t="s">
        <v>1545</v>
      </c>
      <c r="B87" s="119" t="s">
        <v>703</v>
      </c>
      <c r="C87" s="48" t="s">
        <v>80</v>
      </c>
      <c r="D87" s="20">
        <v>2</v>
      </c>
      <c r="E87" s="20">
        <v>2</v>
      </c>
      <c r="F87" s="20">
        <v>2</v>
      </c>
      <c r="G87" s="20">
        <v>8</v>
      </c>
      <c r="H87" s="20">
        <v>1</v>
      </c>
      <c r="I87" s="20">
        <v>8</v>
      </c>
      <c r="J87" s="20">
        <v>1</v>
      </c>
      <c r="K87" s="20">
        <v>0</v>
      </c>
      <c r="L87" s="20">
        <v>3</v>
      </c>
      <c r="M87" s="18">
        <f t="shared" si="0"/>
        <v>16</v>
      </c>
      <c r="N87" s="18">
        <f t="shared" si="1"/>
        <v>20</v>
      </c>
      <c r="O87" s="22"/>
      <c r="Q87" s="427">
        <v>1</v>
      </c>
      <c r="R87" s="388"/>
      <c r="S87" s="388"/>
      <c r="T87" s="388"/>
      <c r="U87" s="438"/>
      <c r="V87" s="427">
        <v>1</v>
      </c>
      <c r="W87" s="388" t="s">
        <v>908</v>
      </c>
      <c r="X87" s="388"/>
      <c r="Y87" s="388"/>
      <c r="Z87" s="388"/>
      <c r="AA87" s="388"/>
      <c r="AB87" s="388"/>
      <c r="AC87" s="388"/>
      <c r="AD87" s="440"/>
      <c r="AE87" s="395"/>
      <c r="AF87" s="395"/>
      <c r="AG87" s="395"/>
      <c r="AH87" s="442"/>
      <c r="AI87" s="440">
        <v>2</v>
      </c>
      <c r="AJ87" s="395" t="s">
        <v>908</v>
      </c>
      <c r="AK87" s="395"/>
      <c r="AL87" s="395"/>
      <c r="AM87" s="395"/>
      <c r="AN87" s="395"/>
      <c r="AO87" s="395"/>
      <c r="AP87" s="442"/>
      <c r="AQ87" s="427"/>
      <c r="AR87" s="388"/>
      <c r="AS87" s="388"/>
      <c r="AT87" s="388"/>
      <c r="AU87" s="388"/>
      <c r="AV87" s="428"/>
      <c r="AW87" s="427" t="s">
        <v>1425</v>
      </c>
      <c r="AX87" s="388" t="s">
        <v>908</v>
      </c>
      <c r="AY87" s="388"/>
      <c r="AZ87" s="388"/>
      <c r="BA87" s="388"/>
      <c r="BB87" s="428"/>
    </row>
    <row r="88" spans="1:54" ht="15" customHeight="1" x14ac:dyDescent="0.2">
      <c r="A88" s="227" t="s">
        <v>1549</v>
      </c>
      <c r="B88" s="119" t="s">
        <v>704</v>
      </c>
      <c r="C88" s="48" t="s">
        <v>81</v>
      </c>
      <c r="D88" s="20">
        <v>3</v>
      </c>
      <c r="E88" s="20">
        <v>3</v>
      </c>
      <c r="F88" s="20">
        <v>3</v>
      </c>
      <c r="G88" s="20">
        <v>16</v>
      </c>
      <c r="H88" s="20">
        <v>1</v>
      </c>
      <c r="I88" s="20">
        <v>16</v>
      </c>
      <c r="J88" s="20">
        <v>1</v>
      </c>
      <c r="K88" s="20">
        <v>0</v>
      </c>
      <c r="L88" s="20">
        <v>3</v>
      </c>
      <c r="M88" s="18">
        <f t="shared" si="0"/>
        <v>32</v>
      </c>
      <c r="N88" s="18">
        <f t="shared" si="1"/>
        <v>40</v>
      </c>
      <c r="O88" s="22"/>
      <c r="Q88" s="427">
        <v>1.5</v>
      </c>
      <c r="R88" s="388"/>
      <c r="S88" s="388"/>
      <c r="T88" s="388"/>
      <c r="U88" s="438"/>
      <c r="V88" s="427">
        <v>1.5</v>
      </c>
      <c r="W88" s="388" t="s">
        <v>908</v>
      </c>
      <c r="X88" s="388"/>
      <c r="Y88" s="388"/>
      <c r="Z88" s="388"/>
      <c r="AA88" s="388"/>
      <c r="AB88" s="388"/>
      <c r="AC88" s="388"/>
      <c r="AD88" s="440"/>
      <c r="AE88" s="395"/>
      <c r="AF88" s="395"/>
      <c r="AG88" s="395"/>
      <c r="AH88" s="442"/>
      <c r="AI88" s="440">
        <v>3</v>
      </c>
      <c r="AJ88" s="395" t="s">
        <v>908</v>
      </c>
      <c r="AK88" s="395"/>
      <c r="AL88" s="395"/>
      <c r="AM88" s="395"/>
      <c r="AN88" s="395"/>
      <c r="AO88" s="395"/>
      <c r="AP88" s="442"/>
      <c r="AQ88" s="427"/>
      <c r="AR88" s="388"/>
      <c r="AS88" s="388"/>
      <c r="AT88" s="388"/>
      <c r="AU88" s="388"/>
      <c r="AV88" s="428"/>
      <c r="AW88" s="427" t="s">
        <v>1455</v>
      </c>
      <c r="AX88" s="388" t="s">
        <v>908</v>
      </c>
      <c r="AY88" s="388"/>
      <c r="AZ88" s="388"/>
      <c r="BA88" s="388"/>
      <c r="BB88" s="428"/>
    </row>
    <row r="89" spans="1:54" ht="15" customHeight="1" x14ac:dyDescent="0.2">
      <c r="A89" s="227" t="s">
        <v>1550</v>
      </c>
      <c r="B89" s="119" t="s">
        <v>705</v>
      </c>
      <c r="C89" s="48" t="s">
        <v>1418</v>
      </c>
      <c r="D89" s="20">
        <v>2</v>
      </c>
      <c r="E89" s="20">
        <v>2</v>
      </c>
      <c r="F89" s="20">
        <v>2</v>
      </c>
      <c r="G89" s="20">
        <v>8</v>
      </c>
      <c r="H89" s="20">
        <v>1</v>
      </c>
      <c r="I89" s="20">
        <v>8</v>
      </c>
      <c r="J89" s="20">
        <v>1</v>
      </c>
      <c r="K89" s="20">
        <v>0</v>
      </c>
      <c r="L89" s="20">
        <v>3</v>
      </c>
      <c r="M89" s="18">
        <f t="shared" si="0"/>
        <v>16</v>
      </c>
      <c r="N89" s="18">
        <f t="shared" si="1"/>
        <v>20</v>
      </c>
      <c r="O89" s="22"/>
      <c r="Q89" s="427">
        <v>1.5</v>
      </c>
      <c r="R89" s="388"/>
      <c r="S89" s="388"/>
      <c r="T89" s="388"/>
      <c r="U89" s="438"/>
      <c r="V89" s="427">
        <v>1.5</v>
      </c>
      <c r="W89" s="388" t="s">
        <v>907</v>
      </c>
      <c r="X89" s="388"/>
      <c r="Y89" s="388"/>
      <c r="Z89" s="388"/>
      <c r="AA89" s="388"/>
      <c r="AB89" s="388"/>
      <c r="AC89" s="388"/>
      <c r="AD89" s="440"/>
      <c r="AE89" s="395"/>
      <c r="AF89" s="395"/>
      <c r="AG89" s="395"/>
      <c r="AH89" s="442"/>
      <c r="AI89" s="440">
        <v>3</v>
      </c>
      <c r="AJ89" s="395" t="s">
        <v>907</v>
      </c>
      <c r="AK89" s="395"/>
      <c r="AL89" s="395"/>
      <c r="AM89" s="395"/>
      <c r="AN89" s="395"/>
      <c r="AO89" s="395"/>
      <c r="AP89" s="442"/>
      <c r="AQ89" s="427"/>
      <c r="AR89" s="388"/>
      <c r="AS89" s="388"/>
      <c r="AT89" s="388"/>
      <c r="AU89" s="388"/>
      <c r="AV89" s="428"/>
      <c r="AW89" s="427" t="s">
        <v>1455</v>
      </c>
      <c r="AX89" s="388" t="s">
        <v>907</v>
      </c>
      <c r="AY89" s="388"/>
      <c r="AZ89" s="388"/>
      <c r="BA89" s="388"/>
      <c r="BB89" s="428"/>
    </row>
    <row r="90" spans="1:54" ht="15" customHeight="1" x14ac:dyDescent="0.2">
      <c r="A90" s="227" t="s">
        <v>1550</v>
      </c>
      <c r="B90" s="119" t="s">
        <v>706</v>
      </c>
      <c r="C90" s="48" t="s">
        <v>82</v>
      </c>
      <c r="D90" s="20">
        <v>2</v>
      </c>
      <c r="E90" s="20">
        <v>2</v>
      </c>
      <c r="F90" s="20">
        <v>2</v>
      </c>
      <c r="G90" s="20">
        <v>8</v>
      </c>
      <c r="H90" s="20">
        <v>1</v>
      </c>
      <c r="I90" s="20">
        <v>8</v>
      </c>
      <c r="J90" s="20">
        <v>1</v>
      </c>
      <c r="K90" s="20">
        <v>0</v>
      </c>
      <c r="L90" s="20">
        <v>3</v>
      </c>
      <c r="M90" s="18">
        <f t="shared" si="0"/>
        <v>16</v>
      </c>
      <c r="N90" s="18">
        <f t="shared" si="1"/>
        <v>20</v>
      </c>
      <c r="O90" s="22"/>
      <c r="Q90" s="427">
        <v>1.5</v>
      </c>
      <c r="R90" s="388"/>
      <c r="S90" s="388"/>
      <c r="T90" s="388"/>
      <c r="U90" s="438"/>
      <c r="V90" s="427">
        <v>1.5</v>
      </c>
      <c r="W90" s="388" t="s">
        <v>1527</v>
      </c>
      <c r="X90" s="388"/>
      <c r="Y90" s="388"/>
      <c r="Z90" s="388"/>
      <c r="AA90" s="388"/>
      <c r="AB90" s="388"/>
      <c r="AC90" s="388"/>
      <c r="AD90" s="440"/>
      <c r="AE90" s="395"/>
      <c r="AF90" s="395"/>
      <c r="AG90" s="395"/>
      <c r="AH90" s="442"/>
      <c r="AI90" s="440">
        <v>4</v>
      </c>
      <c r="AJ90" s="395" t="s">
        <v>1527</v>
      </c>
      <c r="AK90" s="395"/>
      <c r="AL90" s="395"/>
      <c r="AM90" s="395"/>
      <c r="AN90" s="395"/>
      <c r="AO90" s="395"/>
      <c r="AP90" s="442"/>
      <c r="AQ90" s="427"/>
      <c r="AR90" s="388"/>
      <c r="AS90" s="388"/>
      <c r="AT90" s="388"/>
      <c r="AU90" s="388"/>
      <c r="AV90" s="428"/>
      <c r="AW90" s="427" t="s">
        <v>1433</v>
      </c>
      <c r="AX90" s="388" t="s">
        <v>1527</v>
      </c>
      <c r="AY90" s="388"/>
      <c r="AZ90" s="388"/>
      <c r="BA90" s="388"/>
      <c r="BB90" s="428"/>
    </row>
    <row r="91" spans="1:54" ht="33" customHeight="1" x14ac:dyDescent="0.2">
      <c r="A91" s="227"/>
      <c r="B91" s="118" t="s">
        <v>1307</v>
      </c>
      <c r="C91" s="565" t="s">
        <v>944</v>
      </c>
      <c r="D91" s="16"/>
      <c r="E91" s="16"/>
      <c r="F91" s="16"/>
      <c r="G91" s="16"/>
      <c r="H91" s="17"/>
      <c r="I91" s="16"/>
      <c r="J91" s="17"/>
      <c r="K91" s="17"/>
      <c r="L91" s="17"/>
      <c r="M91" s="17"/>
      <c r="N91" s="17"/>
      <c r="O91" s="19"/>
      <c r="Q91" s="446"/>
      <c r="R91" s="392"/>
      <c r="S91" s="392"/>
      <c r="T91" s="392"/>
      <c r="U91" s="424"/>
      <c r="V91" s="432"/>
      <c r="W91" s="392"/>
      <c r="X91" s="392"/>
      <c r="Y91" s="392"/>
      <c r="Z91" s="392"/>
      <c r="AA91" s="392"/>
      <c r="AB91" s="392"/>
      <c r="AC91" s="392"/>
      <c r="AD91" s="432"/>
      <c r="AE91" s="392"/>
      <c r="AF91" s="392"/>
      <c r="AG91" s="392"/>
      <c r="AH91" s="433"/>
      <c r="AI91" s="432"/>
      <c r="AJ91" s="392"/>
      <c r="AK91" s="392"/>
      <c r="AL91" s="392"/>
      <c r="AM91" s="392"/>
      <c r="AN91" s="392"/>
      <c r="AO91" s="392"/>
      <c r="AP91" s="433"/>
      <c r="AQ91" s="432"/>
      <c r="AR91" s="723"/>
      <c r="AS91" s="392"/>
      <c r="AT91" s="424"/>
      <c r="AU91" s="424"/>
      <c r="AV91" s="433"/>
      <c r="AW91" s="432"/>
      <c r="AX91" s="392"/>
      <c r="AY91" s="392"/>
      <c r="AZ91" s="392"/>
      <c r="BA91" s="392"/>
      <c r="BB91" s="433"/>
    </row>
    <row r="92" spans="1:54" s="68" customFormat="1" ht="15" customHeight="1" x14ac:dyDescent="0.2">
      <c r="A92" s="609" t="s">
        <v>1350</v>
      </c>
      <c r="B92" s="686" t="s">
        <v>550</v>
      </c>
      <c r="C92" s="91" t="s">
        <v>76</v>
      </c>
      <c r="D92" s="65">
        <v>2</v>
      </c>
      <c r="E92" s="65">
        <v>2</v>
      </c>
      <c r="F92" s="65"/>
      <c r="G92" s="64">
        <v>0</v>
      </c>
      <c r="H92" s="65">
        <v>1</v>
      </c>
      <c r="I92" s="65">
        <v>20</v>
      </c>
      <c r="J92" s="65">
        <v>1</v>
      </c>
      <c r="K92" s="65">
        <v>0</v>
      </c>
      <c r="L92" s="65">
        <v>3</v>
      </c>
      <c r="M92" s="66">
        <v>20</v>
      </c>
      <c r="N92" s="66">
        <v>20</v>
      </c>
      <c r="O92" s="67" t="s">
        <v>58</v>
      </c>
      <c r="Q92" s="436" t="s">
        <v>1416</v>
      </c>
      <c r="R92" s="389"/>
      <c r="S92" s="389" t="s">
        <v>1416</v>
      </c>
      <c r="T92" s="389"/>
      <c r="U92" s="437"/>
      <c r="V92" s="436"/>
      <c r="W92" s="389"/>
      <c r="X92" s="389"/>
      <c r="Y92" s="389"/>
      <c r="Z92" s="389"/>
      <c r="AA92" s="389"/>
      <c r="AB92" s="389"/>
      <c r="AC92" s="389"/>
      <c r="AD92" s="468" t="s">
        <v>1416</v>
      </c>
      <c r="AE92" s="467"/>
      <c r="AF92" s="467" t="s">
        <v>1416</v>
      </c>
      <c r="AG92" s="467"/>
      <c r="AH92" s="469"/>
      <c r="AI92" s="468"/>
      <c r="AJ92" s="467"/>
      <c r="AK92" s="467"/>
      <c r="AL92" s="467"/>
      <c r="AM92" s="467"/>
      <c r="AN92" s="467"/>
      <c r="AO92" s="467"/>
      <c r="AP92" s="469"/>
      <c r="AQ92" s="1008" t="s">
        <v>1562</v>
      </c>
      <c r="AR92" s="389"/>
      <c r="AS92" s="389"/>
      <c r="AT92" s="389"/>
      <c r="AU92" s="389"/>
      <c r="AV92" s="437"/>
      <c r="AW92" s="436"/>
      <c r="AX92" s="389"/>
      <c r="AY92" s="389"/>
      <c r="AZ92" s="389"/>
      <c r="BA92" s="394"/>
      <c r="BB92" s="949"/>
    </row>
    <row r="93" spans="1:54" s="68" customFormat="1" ht="15" customHeight="1" x14ac:dyDescent="0.2">
      <c r="A93" s="713" t="s">
        <v>1360</v>
      </c>
      <c r="B93" s="673" t="s">
        <v>581</v>
      </c>
      <c r="C93" s="207" t="s">
        <v>583</v>
      </c>
      <c r="D93" s="65"/>
      <c r="E93" s="588" t="s">
        <v>19</v>
      </c>
      <c r="F93" s="588">
        <v>2</v>
      </c>
      <c r="G93" s="64"/>
      <c r="H93" s="65"/>
      <c r="I93" s="65"/>
      <c r="J93" s="65"/>
      <c r="K93" s="65"/>
      <c r="L93" s="65"/>
      <c r="M93" s="66"/>
      <c r="N93" s="66"/>
      <c r="O93" s="67"/>
      <c r="Q93" s="943" t="s">
        <v>1563</v>
      </c>
      <c r="R93" s="388"/>
      <c r="S93" s="388"/>
      <c r="T93" s="388"/>
      <c r="U93" s="438"/>
      <c r="V93" s="427"/>
      <c r="W93" s="388"/>
      <c r="X93" s="388"/>
      <c r="Y93" s="388"/>
      <c r="Z93" s="388"/>
      <c r="AA93" s="388"/>
      <c r="AB93" s="388"/>
      <c r="AC93" s="388"/>
      <c r="AD93" s="427"/>
      <c r="AE93" s="388"/>
      <c r="AF93" s="388"/>
      <c r="AG93" s="388"/>
      <c r="AH93" s="428"/>
      <c r="AI93" s="427"/>
      <c r="AJ93" s="388"/>
      <c r="AK93" s="388"/>
      <c r="AL93" s="388"/>
      <c r="AM93" s="388"/>
      <c r="AN93" s="388"/>
      <c r="AO93" s="388"/>
      <c r="AP93" s="428"/>
      <c r="AQ93" s="427"/>
      <c r="AR93" s="471"/>
      <c r="AS93" s="388"/>
      <c r="AT93" s="438"/>
      <c r="AU93" s="438"/>
      <c r="AV93" s="428"/>
      <c r="AW93" s="427"/>
      <c r="AX93" s="388"/>
      <c r="AY93" s="388"/>
      <c r="AZ93" s="388"/>
      <c r="BA93" s="388"/>
      <c r="BB93" s="428"/>
    </row>
    <row r="94" spans="1:54" ht="33.75" x14ac:dyDescent="0.2">
      <c r="A94" s="227"/>
      <c r="B94" s="118" t="s">
        <v>1309</v>
      </c>
      <c r="C94" s="582" t="s">
        <v>948</v>
      </c>
      <c r="D94" s="51"/>
      <c r="E94" s="51"/>
      <c r="F94" s="51"/>
      <c r="G94" s="16"/>
      <c r="H94" s="51"/>
      <c r="I94" s="16"/>
      <c r="J94" s="52"/>
      <c r="K94" s="51"/>
      <c r="L94" s="51"/>
      <c r="M94" s="52"/>
      <c r="N94" s="52"/>
      <c r="O94" s="53"/>
      <c r="Q94" s="446"/>
      <c r="R94" s="392"/>
      <c r="S94" s="392"/>
      <c r="T94" s="392"/>
      <c r="U94" s="424"/>
      <c r="V94" s="432"/>
      <c r="W94" s="392"/>
      <c r="X94" s="392"/>
      <c r="Y94" s="392"/>
      <c r="Z94" s="392"/>
      <c r="AA94" s="392"/>
      <c r="AB94" s="392"/>
      <c r="AC94" s="392"/>
      <c r="AD94" s="432"/>
      <c r="AE94" s="392"/>
      <c r="AF94" s="392"/>
      <c r="AG94" s="392"/>
      <c r="AH94" s="433"/>
      <c r="AI94" s="432"/>
      <c r="AJ94" s="392"/>
      <c r="AK94" s="392"/>
      <c r="AL94" s="392"/>
      <c r="AM94" s="392"/>
      <c r="AN94" s="392"/>
      <c r="AO94" s="392"/>
      <c r="AP94" s="433"/>
      <c r="AQ94" s="432"/>
      <c r="AR94" s="723"/>
      <c r="AS94" s="392"/>
      <c r="AT94" s="424"/>
      <c r="AU94" s="424"/>
      <c r="AV94" s="433"/>
      <c r="AW94" s="432"/>
      <c r="AX94" s="392"/>
      <c r="AY94" s="392"/>
      <c r="AZ94" s="392"/>
      <c r="BA94" s="392"/>
      <c r="BB94" s="433"/>
    </row>
    <row r="95" spans="1:54" ht="12.75" x14ac:dyDescent="0.2">
      <c r="A95" s="227" t="s">
        <v>1547</v>
      </c>
      <c r="B95" s="119" t="s">
        <v>739</v>
      </c>
      <c r="C95" s="48" t="s">
        <v>83</v>
      </c>
      <c r="D95" s="20">
        <v>3</v>
      </c>
      <c r="E95" s="20">
        <v>3</v>
      </c>
      <c r="F95" s="20">
        <v>3</v>
      </c>
      <c r="G95" s="20">
        <v>0</v>
      </c>
      <c r="H95" s="20">
        <v>1</v>
      </c>
      <c r="I95" s="20">
        <v>0</v>
      </c>
      <c r="J95" s="20">
        <v>1</v>
      </c>
      <c r="K95" s="20">
        <v>32</v>
      </c>
      <c r="L95" s="20">
        <v>3</v>
      </c>
      <c r="M95" s="18">
        <f>SUM(G95,I95,K95)</f>
        <v>32</v>
      </c>
      <c r="N95" s="18">
        <f>((G95*H95)*1.5)+((I95*J95)*1)+((K95*L95)*1)</f>
        <v>96</v>
      </c>
      <c r="O95" s="22"/>
      <c r="Q95" s="427"/>
      <c r="R95" s="388"/>
      <c r="S95" s="388" t="s">
        <v>1525</v>
      </c>
      <c r="T95" s="388" t="s">
        <v>1416</v>
      </c>
      <c r="U95" s="438"/>
      <c r="V95" s="427" t="s">
        <v>1421</v>
      </c>
      <c r="W95" s="388" t="s">
        <v>908</v>
      </c>
      <c r="X95" s="388"/>
      <c r="Y95" s="388"/>
      <c r="Z95" s="388"/>
      <c r="AA95" s="388"/>
      <c r="AB95" s="388"/>
      <c r="AC95" s="388"/>
      <c r="AD95" s="440"/>
      <c r="AE95" s="395"/>
      <c r="AF95" s="395"/>
      <c r="AG95" s="395"/>
      <c r="AH95" s="442"/>
      <c r="AI95" s="440" t="s">
        <v>1526</v>
      </c>
      <c r="AJ95" s="395"/>
      <c r="AK95" s="395"/>
      <c r="AL95" s="395"/>
      <c r="AM95" s="395"/>
      <c r="AN95" s="395"/>
      <c r="AO95" s="395"/>
      <c r="AP95" s="442"/>
      <c r="AQ95" s="427" t="s">
        <v>1431</v>
      </c>
      <c r="AR95" s="388"/>
      <c r="AS95" s="388"/>
      <c r="AT95" s="388"/>
      <c r="AU95" s="388"/>
      <c r="AV95" s="428"/>
      <c r="AW95" s="427"/>
      <c r="AX95" s="388"/>
      <c r="AY95" s="388"/>
      <c r="AZ95" s="388"/>
      <c r="BA95" s="388"/>
      <c r="BB95" s="428"/>
    </row>
    <row r="96" spans="1:54" ht="15" customHeight="1" thickBot="1" x14ac:dyDescent="0.25">
      <c r="A96" s="227" t="s">
        <v>1551</v>
      </c>
      <c r="B96" s="119" t="s">
        <v>740</v>
      </c>
      <c r="C96" s="48" t="s">
        <v>657</v>
      </c>
      <c r="D96" s="20">
        <v>3</v>
      </c>
      <c r="E96" s="20">
        <v>3</v>
      </c>
      <c r="F96" s="20">
        <v>3</v>
      </c>
      <c r="G96" s="20">
        <v>0</v>
      </c>
      <c r="H96" s="20">
        <v>1</v>
      </c>
      <c r="I96" s="20">
        <v>0</v>
      </c>
      <c r="J96" s="20">
        <v>1</v>
      </c>
      <c r="K96" s="20">
        <v>32</v>
      </c>
      <c r="L96" s="20">
        <v>3</v>
      </c>
      <c r="M96" s="18">
        <f>SUM(G96,I96,K96)</f>
        <v>32</v>
      </c>
      <c r="N96" s="18">
        <f>((G96*H96)*1.5)+((I96*J96)*1)+((K96*L96)*1)</f>
        <v>96</v>
      </c>
      <c r="O96" s="22"/>
      <c r="Q96" s="429"/>
      <c r="R96" s="430"/>
      <c r="S96" s="430"/>
      <c r="T96" s="430">
        <v>1.5</v>
      </c>
      <c r="U96" s="448"/>
      <c r="V96" s="429"/>
      <c r="W96" s="430"/>
      <c r="X96" s="430"/>
      <c r="Y96" s="430"/>
      <c r="Z96" s="430"/>
      <c r="AA96" s="430"/>
      <c r="AB96" s="430">
        <v>1.5</v>
      </c>
      <c r="AC96" s="430" t="s">
        <v>909</v>
      </c>
      <c r="AD96" s="443"/>
      <c r="AE96" s="444"/>
      <c r="AF96" s="444"/>
      <c r="AG96" s="444">
        <v>1.5</v>
      </c>
      <c r="AH96" s="445"/>
      <c r="AI96" s="443"/>
      <c r="AJ96" s="444"/>
      <c r="AK96" s="444"/>
      <c r="AL96" s="444"/>
      <c r="AM96" s="444"/>
      <c r="AN96" s="444"/>
      <c r="AO96" s="444">
        <v>1.5</v>
      </c>
      <c r="AP96" s="445" t="s">
        <v>909</v>
      </c>
      <c r="AQ96" s="429"/>
      <c r="AR96" s="430"/>
      <c r="AS96" s="430"/>
      <c r="AT96" s="430"/>
      <c r="AU96" s="430"/>
      <c r="AV96" s="431"/>
      <c r="AW96" s="429"/>
      <c r="AX96" s="430"/>
      <c r="AY96" s="430" t="s">
        <v>1455</v>
      </c>
      <c r="AZ96" s="430" t="s">
        <v>1528</v>
      </c>
      <c r="BA96" s="430"/>
      <c r="BB96" s="431"/>
    </row>
    <row r="97" spans="1:54" ht="15" customHeight="1" x14ac:dyDescent="0.2">
      <c r="C97" s="43" t="s">
        <v>32</v>
      </c>
      <c r="D97" s="38">
        <f>SUM(D77:D96)</f>
        <v>29</v>
      </c>
      <c r="E97" s="38">
        <f>SUM(E77,E80,E83,E85,E86,E87,E88,E89,E90,E92,E95,E96)</f>
        <v>32</v>
      </c>
      <c r="F97" s="38">
        <f>SUM(F77,F80,F81,F83,F85,F86,F87,F88,F89,F90,F93,F95,F96)</f>
        <v>37</v>
      </c>
      <c r="G97" s="1613">
        <f>SUM(G77:G90)</f>
        <v>82</v>
      </c>
      <c r="H97" s="39">
        <v>1</v>
      </c>
      <c r="I97" s="1613">
        <f>SUM(I77:I96)</f>
        <v>128</v>
      </c>
      <c r="J97" s="39">
        <v>1</v>
      </c>
      <c r="K97" s="1613">
        <f>SUM(K77:K96)</f>
        <v>64</v>
      </c>
      <c r="L97" s="39">
        <v>3</v>
      </c>
      <c r="M97" s="37">
        <f>SUM(G97,I97,K97)</f>
        <v>274</v>
      </c>
      <c r="N97" s="37">
        <f>SUM(N77:N96)</f>
        <v>443</v>
      </c>
      <c r="O97" s="35"/>
      <c r="Q97" s="54" t="s">
        <v>19</v>
      </c>
    </row>
    <row r="98" spans="1:54" ht="21.75" customHeight="1" thickBot="1" x14ac:dyDescent="0.25">
      <c r="C98" s="125" t="s">
        <v>27</v>
      </c>
      <c r="D98" s="1">
        <f>SUM(D72,D97)</f>
        <v>59</v>
      </c>
      <c r="E98" s="1">
        <f>SUM(E72,E97)</f>
        <v>62</v>
      </c>
      <c r="F98" s="1">
        <f>SUM(F72,F97)</f>
        <v>75</v>
      </c>
      <c r="G98" s="1">
        <f>SUM(G72,G97)</f>
        <v>184</v>
      </c>
      <c r="H98" s="4">
        <v>1</v>
      </c>
      <c r="I98" s="1">
        <f>SUM(I72,I97)</f>
        <v>242</v>
      </c>
      <c r="J98" s="6">
        <v>1</v>
      </c>
      <c r="K98" s="1">
        <f>SUM(K72,K97)</f>
        <v>112</v>
      </c>
      <c r="L98" s="4">
        <v>3</v>
      </c>
      <c r="M98" s="37">
        <f>SUM(G98,I98,K98)</f>
        <v>538</v>
      </c>
      <c r="N98" s="37">
        <f>SUM(N72,N97)</f>
        <v>824</v>
      </c>
      <c r="O98" s="2"/>
    </row>
    <row r="99" spans="1:54" ht="20.25" customHeight="1" thickBot="1" x14ac:dyDescent="0.25">
      <c r="C99" s="98"/>
      <c r="D99" s="25"/>
      <c r="E99" s="25"/>
      <c r="F99" s="25"/>
      <c r="G99" s="26" t="s">
        <v>19</v>
      </c>
      <c r="J99" s="26" t="s">
        <v>19</v>
      </c>
      <c r="K99" s="26" t="s">
        <v>19</v>
      </c>
      <c r="M99" s="26" t="s">
        <v>19</v>
      </c>
      <c r="N99" s="26" t="s">
        <v>19</v>
      </c>
      <c r="Q99" s="1776" t="s">
        <v>559</v>
      </c>
      <c r="R99" s="1777"/>
      <c r="S99" s="1777"/>
      <c r="T99" s="1777"/>
      <c r="U99" s="1777"/>
      <c r="V99" s="1777"/>
      <c r="W99" s="1777"/>
      <c r="X99" s="1777"/>
      <c r="Y99" s="1777"/>
      <c r="Z99" s="1777"/>
      <c r="AA99" s="1777"/>
      <c r="AB99" s="1777"/>
      <c r="AC99" s="1777"/>
      <c r="AD99" s="1778" t="s">
        <v>560</v>
      </c>
      <c r="AE99" s="1779"/>
      <c r="AF99" s="1779"/>
      <c r="AG99" s="1779"/>
      <c r="AH99" s="1779"/>
      <c r="AI99" s="1780"/>
      <c r="AJ99" s="1780"/>
      <c r="AK99" s="1780"/>
      <c r="AL99" s="1780"/>
      <c r="AM99" s="1780"/>
      <c r="AN99" s="1780"/>
      <c r="AO99" s="1780"/>
      <c r="AP99" s="1781"/>
      <c r="AQ99" s="1782" t="s">
        <v>608</v>
      </c>
      <c r="AR99" s="1783"/>
      <c r="AS99" s="1783"/>
      <c r="AT99" s="1783"/>
      <c r="AU99" s="1783"/>
      <c r="AV99" s="1784"/>
      <c r="AW99" s="1860" t="s">
        <v>607</v>
      </c>
      <c r="AX99" s="1861"/>
      <c r="AY99" s="1861"/>
      <c r="AZ99" s="1861"/>
      <c r="BA99" s="1861"/>
      <c r="BB99" s="1862"/>
    </row>
    <row r="100" spans="1:54" ht="23.25" customHeight="1" x14ac:dyDescent="0.2">
      <c r="D100" s="1840" t="s">
        <v>5</v>
      </c>
      <c r="E100" s="1773"/>
      <c r="F100" s="1775"/>
      <c r="G100" s="1842" t="s">
        <v>29</v>
      </c>
      <c r="H100" s="1843"/>
      <c r="I100" s="1843"/>
      <c r="J100" s="1843"/>
      <c r="K100" s="1843"/>
      <c r="L100" s="1843"/>
      <c r="M100" s="1843"/>
      <c r="N100" s="1843"/>
      <c r="O100" s="1844"/>
      <c r="Q100" s="1848" t="s">
        <v>561</v>
      </c>
      <c r="R100" s="1849"/>
      <c r="S100" s="1849"/>
      <c r="T100" s="1849"/>
      <c r="U100" s="1850"/>
      <c r="V100" s="1851" t="s">
        <v>562</v>
      </c>
      <c r="W100" s="1852"/>
      <c r="X100" s="1852"/>
      <c r="Y100" s="1852"/>
      <c r="Z100" s="1852"/>
      <c r="AA100" s="1852"/>
      <c r="AB100" s="1852"/>
      <c r="AC100" s="1852"/>
      <c r="AD100" s="1853" t="s">
        <v>563</v>
      </c>
      <c r="AE100" s="1854"/>
      <c r="AF100" s="1854"/>
      <c r="AG100" s="1854"/>
      <c r="AH100" s="1855"/>
      <c r="AI100" s="1853" t="s">
        <v>564</v>
      </c>
      <c r="AJ100" s="1854"/>
      <c r="AK100" s="1854"/>
      <c r="AL100" s="1854"/>
      <c r="AM100" s="1854"/>
      <c r="AN100" s="1854"/>
      <c r="AO100" s="1854"/>
      <c r="AP100" s="1855"/>
      <c r="AQ100" s="1889" t="s">
        <v>613</v>
      </c>
      <c r="AR100" s="1890"/>
      <c r="AS100" s="1890"/>
      <c r="AT100" s="1890"/>
      <c r="AU100" s="1890"/>
      <c r="AV100" s="1891"/>
      <c r="AW100" s="1875" t="s">
        <v>565</v>
      </c>
      <c r="AX100" s="1876"/>
      <c r="AY100" s="1876"/>
      <c r="AZ100" s="1876"/>
      <c r="BA100" s="1876"/>
      <c r="BB100" s="1877"/>
    </row>
    <row r="101" spans="1:54" ht="35.25" customHeight="1" x14ac:dyDescent="0.2">
      <c r="B101" s="59" t="s">
        <v>621</v>
      </c>
      <c r="C101" s="59" t="s">
        <v>622</v>
      </c>
      <c r="D101" s="1841"/>
      <c r="E101" s="1817" t="s">
        <v>1295</v>
      </c>
      <c r="F101" s="1818"/>
      <c r="G101" s="1842" t="s">
        <v>19</v>
      </c>
      <c r="H101" s="1843"/>
      <c r="I101" s="1843"/>
      <c r="J101" s="1843"/>
      <c r="K101" s="1843"/>
      <c r="L101" s="1843"/>
      <c r="M101" s="1843"/>
      <c r="N101" s="1843"/>
      <c r="O101" s="1844"/>
      <c r="Q101" s="841" t="s">
        <v>566</v>
      </c>
      <c r="R101" s="842" t="s">
        <v>567</v>
      </c>
      <c r="S101" s="842" t="s">
        <v>568</v>
      </c>
      <c r="T101" s="842" t="s">
        <v>570</v>
      </c>
      <c r="U101" s="844" t="s">
        <v>571</v>
      </c>
      <c r="V101" s="1792" t="s">
        <v>566</v>
      </c>
      <c r="W101" s="1787"/>
      <c r="X101" s="1787" t="s">
        <v>567</v>
      </c>
      <c r="Y101" s="1787"/>
      <c r="Z101" s="1787" t="s">
        <v>572</v>
      </c>
      <c r="AA101" s="1787"/>
      <c r="AB101" s="1787" t="s">
        <v>570</v>
      </c>
      <c r="AC101" s="1787"/>
      <c r="AD101" s="372" t="s">
        <v>566</v>
      </c>
      <c r="AE101" s="373" t="s">
        <v>567</v>
      </c>
      <c r="AF101" s="373" t="s">
        <v>568</v>
      </c>
      <c r="AG101" s="373" t="s">
        <v>570</v>
      </c>
      <c r="AH101" s="950" t="s">
        <v>571</v>
      </c>
      <c r="AI101" s="1788" t="s">
        <v>566</v>
      </c>
      <c r="AJ101" s="1789"/>
      <c r="AK101" s="1790" t="s">
        <v>567</v>
      </c>
      <c r="AL101" s="1789"/>
      <c r="AM101" s="1790" t="s">
        <v>572</v>
      </c>
      <c r="AN101" s="1789"/>
      <c r="AO101" s="1790" t="s">
        <v>570</v>
      </c>
      <c r="AP101" s="1791"/>
      <c r="AQ101" s="1792" t="s">
        <v>566</v>
      </c>
      <c r="AR101" s="1787"/>
      <c r="AS101" s="1787" t="s">
        <v>572</v>
      </c>
      <c r="AT101" s="1787"/>
      <c r="AU101" s="1879" t="s">
        <v>10</v>
      </c>
      <c r="AV101" s="1880"/>
      <c r="AW101" s="1878" t="s">
        <v>566</v>
      </c>
      <c r="AX101" s="1873"/>
      <c r="AY101" s="1872" t="s">
        <v>572</v>
      </c>
      <c r="AZ101" s="1873"/>
      <c r="BA101" s="1872" t="s">
        <v>570</v>
      </c>
      <c r="BB101" s="1874"/>
    </row>
    <row r="102" spans="1:54" ht="37.5" customHeight="1" x14ac:dyDescent="0.2">
      <c r="A102" s="672" t="s">
        <v>1341</v>
      </c>
      <c r="B102" s="57" t="s">
        <v>707</v>
      </c>
      <c r="C102" s="127" t="s">
        <v>25</v>
      </c>
      <c r="D102" s="1753"/>
      <c r="E102" s="1819" t="s">
        <v>1290</v>
      </c>
      <c r="F102" s="1820"/>
      <c r="G102" s="1748" t="s">
        <v>7</v>
      </c>
      <c r="H102" s="1748" t="s">
        <v>8</v>
      </c>
      <c r="I102" s="1749" t="s">
        <v>9</v>
      </c>
      <c r="J102" s="1749" t="s">
        <v>8</v>
      </c>
      <c r="K102" s="1749" t="s">
        <v>10</v>
      </c>
      <c r="L102" s="1750" t="s">
        <v>11</v>
      </c>
      <c r="M102" s="1751" t="s">
        <v>12</v>
      </c>
      <c r="N102" s="1749" t="s">
        <v>13</v>
      </c>
      <c r="O102" s="1752" t="s">
        <v>14</v>
      </c>
      <c r="Q102" s="374" t="s">
        <v>573</v>
      </c>
      <c r="R102" s="375" t="s">
        <v>573</v>
      </c>
      <c r="S102" s="375" t="s">
        <v>573</v>
      </c>
      <c r="T102" s="375" t="s">
        <v>573</v>
      </c>
      <c r="U102" s="376" t="s">
        <v>573</v>
      </c>
      <c r="V102" s="374" t="s">
        <v>573</v>
      </c>
      <c r="W102" s="375" t="s">
        <v>574</v>
      </c>
      <c r="X102" s="375" t="s">
        <v>573</v>
      </c>
      <c r="Y102" s="375" t="s">
        <v>574</v>
      </c>
      <c r="Z102" s="375" t="s">
        <v>573</v>
      </c>
      <c r="AA102" s="375" t="s">
        <v>574</v>
      </c>
      <c r="AB102" s="375" t="s">
        <v>573</v>
      </c>
      <c r="AC102" s="375" t="s">
        <v>574</v>
      </c>
      <c r="AD102" s="377" t="s">
        <v>573</v>
      </c>
      <c r="AE102" s="378" t="s">
        <v>573</v>
      </c>
      <c r="AF102" s="378" t="s">
        <v>573</v>
      </c>
      <c r="AG102" s="378" t="s">
        <v>573</v>
      </c>
      <c r="AH102" s="379" t="s">
        <v>573</v>
      </c>
      <c r="AI102" s="377" t="s">
        <v>573</v>
      </c>
      <c r="AJ102" s="378" t="s">
        <v>574</v>
      </c>
      <c r="AK102" s="378" t="s">
        <v>573</v>
      </c>
      <c r="AL102" s="378" t="s">
        <v>574</v>
      </c>
      <c r="AM102" s="378" t="s">
        <v>573</v>
      </c>
      <c r="AN102" s="378" t="s">
        <v>574</v>
      </c>
      <c r="AO102" s="378" t="s">
        <v>573</v>
      </c>
      <c r="AP102" s="379" t="s">
        <v>574</v>
      </c>
      <c r="AQ102" s="422" t="s">
        <v>573</v>
      </c>
      <c r="AR102" s="423" t="s">
        <v>574</v>
      </c>
      <c r="AS102" s="423" t="s">
        <v>573</v>
      </c>
      <c r="AT102" s="423" t="s">
        <v>574</v>
      </c>
      <c r="AU102" s="423" t="s">
        <v>573</v>
      </c>
      <c r="AV102" s="426" t="s">
        <v>574</v>
      </c>
      <c r="AW102" s="380" t="s">
        <v>573</v>
      </c>
      <c r="AX102" s="381" t="s">
        <v>574</v>
      </c>
      <c r="AY102" s="381" t="s">
        <v>573</v>
      </c>
      <c r="AZ102" s="381" t="s">
        <v>574</v>
      </c>
      <c r="BA102" s="381" t="s">
        <v>573</v>
      </c>
      <c r="BB102" s="382" t="s">
        <v>574</v>
      </c>
    </row>
    <row r="103" spans="1:54" ht="27" customHeight="1" x14ac:dyDescent="0.2">
      <c r="A103" s="227"/>
      <c r="B103" s="118" t="s">
        <v>1312</v>
      </c>
      <c r="C103" s="581" t="s">
        <v>949</v>
      </c>
      <c r="D103" s="16"/>
      <c r="E103" s="1771"/>
      <c r="F103" s="1772"/>
      <c r="G103" s="16"/>
      <c r="H103" s="17"/>
      <c r="I103" s="16"/>
      <c r="J103" s="17"/>
      <c r="K103" s="17"/>
      <c r="L103" s="17"/>
      <c r="M103" s="16"/>
      <c r="N103" s="16"/>
      <c r="O103" s="19"/>
      <c r="Q103" s="446"/>
      <c r="R103" s="392"/>
      <c r="S103" s="392"/>
      <c r="T103" s="392"/>
      <c r="U103" s="433"/>
      <c r="V103" s="432"/>
      <c r="W103" s="392"/>
      <c r="X103" s="392"/>
      <c r="Y103" s="392"/>
      <c r="Z103" s="392"/>
      <c r="AA103" s="392"/>
      <c r="AB103" s="392"/>
      <c r="AC103" s="392"/>
      <c r="AD103" s="432"/>
      <c r="AE103" s="392"/>
      <c r="AF103" s="392"/>
      <c r="AG103" s="392"/>
      <c r="AH103" s="433"/>
      <c r="AI103" s="432"/>
      <c r="AJ103" s="392"/>
      <c r="AK103" s="392"/>
      <c r="AL103" s="392"/>
      <c r="AM103" s="392"/>
      <c r="AN103" s="392"/>
      <c r="AO103" s="392"/>
      <c r="AP103" s="433"/>
      <c r="AQ103" s="432"/>
      <c r="AR103" s="723"/>
      <c r="AS103" s="392"/>
      <c r="AT103" s="424"/>
      <c r="AU103" s="424"/>
      <c r="AV103" s="433"/>
      <c r="AW103" s="432"/>
      <c r="AX103" s="392"/>
      <c r="AY103" s="392"/>
      <c r="AZ103" s="392"/>
      <c r="BA103" s="392"/>
      <c r="BB103" s="433"/>
    </row>
    <row r="104" spans="1:54" s="68" customFormat="1" ht="12.75" x14ac:dyDescent="0.2">
      <c r="A104" s="609" t="s">
        <v>1351</v>
      </c>
      <c r="B104" s="94" t="s">
        <v>554</v>
      </c>
      <c r="C104" s="91" t="s">
        <v>66</v>
      </c>
      <c r="D104" s="64">
        <v>2</v>
      </c>
      <c r="E104" s="1801">
        <v>2</v>
      </c>
      <c r="F104" s="1802"/>
      <c r="G104" s="65">
        <v>2</v>
      </c>
      <c r="H104" s="65">
        <v>1</v>
      </c>
      <c r="I104" s="65">
        <v>14</v>
      </c>
      <c r="J104" s="65">
        <v>1</v>
      </c>
      <c r="K104" s="65">
        <v>0</v>
      </c>
      <c r="L104" s="65">
        <v>2</v>
      </c>
      <c r="M104" s="66">
        <f>SUM(G104,I104,K104)</f>
        <v>16</v>
      </c>
      <c r="N104" s="66">
        <f>((G104*H104)*1.5)+((I104*J104)*1)+((K104*L104)*1)</f>
        <v>17</v>
      </c>
      <c r="O104" s="67" t="s">
        <v>84</v>
      </c>
      <c r="Q104" s="436" t="s">
        <v>1473</v>
      </c>
      <c r="R104" s="389"/>
      <c r="S104" s="389"/>
      <c r="T104" s="389"/>
      <c r="U104" s="437"/>
      <c r="V104" s="436"/>
      <c r="W104" s="389"/>
      <c r="X104" s="389"/>
      <c r="Y104" s="389"/>
      <c r="Z104" s="389"/>
      <c r="AA104" s="389"/>
      <c r="AB104" s="389"/>
      <c r="AC104" s="389"/>
      <c r="AD104" s="468" t="s">
        <v>1473</v>
      </c>
      <c r="AE104" s="467"/>
      <c r="AF104" s="467"/>
      <c r="AG104" s="467"/>
      <c r="AH104" s="469"/>
      <c r="AI104" s="468"/>
      <c r="AJ104" s="467"/>
      <c r="AK104" s="467"/>
      <c r="AL104" s="467"/>
      <c r="AM104" s="467"/>
      <c r="AN104" s="467"/>
      <c r="AO104" s="467"/>
      <c r="AP104" s="469"/>
      <c r="AQ104" s="436" t="s">
        <v>1431</v>
      </c>
      <c r="AR104" s="389"/>
      <c r="AS104" s="389"/>
      <c r="AT104" s="389"/>
      <c r="AU104" s="389"/>
      <c r="AV104" s="437"/>
      <c r="AW104" s="436"/>
      <c r="AX104" s="389"/>
      <c r="AY104" s="389"/>
      <c r="AZ104" s="389"/>
      <c r="BA104" s="389"/>
      <c r="BB104" s="437"/>
    </row>
    <row r="105" spans="1:54" ht="24.75" customHeight="1" x14ac:dyDescent="0.2">
      <c r="A105" s="227"/>
      <c r="B105" s="118" t="s">
        <v>1317</v>
      </c>
      <c r="C105" s="581" t="s">
        <v>957</v>
      </c>
      <c r="D105" s="16"/>
      <c r="E105" s="1771"/>
      <c r="F105" s="1772"/>
      <c r="G105" s="16"/>
      <c r="H105" s="17"/>
      <c r="I105" s="16"/>
      <c r="J105" s="17"/>
      <c r="K105" s="17"/>
      <c r="L105" s="17"/>
      <c r="M105" s="17"/>
      <c r="N105" s="17"/>
      <c r="O105" s="19"/>
      <c r="Q105" s="446"/>
      <c r="R105" s="392"/>
      <c r="S105" s="392"/>
      <c r="T105" s="392"/>
      <c r="U105" s="433"/>
      <c r="V105" s="432"/>
      <c r="W105" s="392"/>
      <c r="X105" s="392"/>
      <c r="Y105" s="392"/>
      <c r="Z105" s="392"/>
      <c r="AA105" s="392"/>
      <c r="AB105" s="392"/>
      <c r="AC105" s="392"/>
      <c r="AD105" s="432"/>
      <c r="AE105" s="392"/>
      <c r="AF105" s="392"/>
      <c r="AG105" s="392"/>
      <c r="AH105" s="433"/>
      <c r="AI105" s="432"/>
      <c r="AJ105" s="392"/>
      <c r="AK105" s="392"/>
      <c r="AL105" s="392"/>
      <c r="AM105" s="392"/>
      <c r="AN105" s="392"/>
      <c r="AO105" s="392"/>
      <c r="AP105" s="433"/>
      <c r="AQ105" s="432"/>
      <c r="AR105" s="723"/>
      <c r="AS105" s="392"/>
      <c r="AT105" s="424"/>
      <c r="AU105" s="424"/>
      <c r="AV105" s="433"/>
      <c r="AW105" s="432"/>
      <c r="AX105" s="392"/>
      <c r="AY105" s="392"/>
      <c r="AZ105" s="392"/>
      <c r="BA105" s="392"/>
      <c r="BB105" s="433"/>
    </row>
    <row r="106" spans="1:54" s="68" customFormat="1" ht="45" x14ac:dyDescent="0.2">
      <c r="A106" s="609" t="s">
        <v>1352</v>
      </c>
      <c r="B106" s="253" t="s">
        <v>539</v>
      </c>
      <c r="C106" s="91" t="s">
        <v>87</v>
      </c>
      <c r="D106" s="65">
        <v>2</v>
      </c>
      <c r="E106" s="1801">
        <v>2</v>
      </c>
      <c r="F106" s="1802"/>
      <c r="G106" s="65">
        <v>20</v>
      </c>
      <c r="H106" s="65">
        <v>1</v>
      </c>
      <c r="I106" s="65">
        <v>0</v>
      </c>
      <c r="J106" s="65">
        <v>1</v>
      </c>
      <c r="K106" s="65">
        <v>0</v>
      </c>
      <c r="L106" s="65">
        <v>2</v>
      </c>
      <c r="M106" s="66">
        <f>SUM(G106,I106,K106)</f>
        <v>20</v>
      </c>
      <c r="N106" s="1610">
        <v>0</v>
      </c>
      <c r="O106" s="466" t="s">
        <v>1871</v>
      </c>
      <c r="P106" s="68" t="s">
        <v>19</v>
      </c>
      <c r="Q106" s="436" t="s">
        <v>1409</v>
      </c>
      <c r="R106" s="389"/>
      <c r="S106" s="389"/>
      <c r="T106" s="389"/>
      <c r="U106" s="437"/>
      <c r="V106" s="436"/>
      <c r="W106" s="389"/>
      <c r="X106" s="389"/>
      <c r="Y106" s="389"/>
      <c r="Z106" s="389"/>
      <c r="AA106" s="389"/>
      <c r="AB106" s="389"/>
      <c r="AC106" s="389"/>
      <c r="AD106" s="468" t="s">
        <v>1409</v>
      </c>
      <c r="AE106" s="467"/>
      <c r="AF106" s="467"/>
      <c r="AG106" s="467"/>
      <c r="AH106" s="469"/>
      <c r="AI106" s="468"/>
      <c r="AJ106" s="467"/>
      <c r="AK106" s="467"/>
      <c r="AL106" s="467"/>
      <c r="AM106" s="467"/>
      <c r="AN106" s="467"/>
      <c r="AO106" s="467"/>
      <c r="AP106" s="469"/>
      <c r="AQ106" s="436" t="s">
        <v>1431</v>
      </c>
      <c r="AR106" s="389"/>
      <c r="AS106" s="389"/>
      <c r="AT106" s="389"/>
      <c r="AU106" s="389"/>
      <c r="AV106" s="437"/>
      <c r="AW106" s="436"/>
      <c r="AX106" s="389"/>
      <c r="AY106" s="389"/>
      <c r="AZ106" s="389"/>
      <c r="BA106" s="389"/>
      <c r="BB106" s="437"/>
    </row>
    <row r="107" spans="1:54" s="90" customFormat="1" ht="15" customHeight="1" x14ac:dyDescent="0.2">
      <c r="A107" s="620"/>
      <c r="B107" s="1838" t="s">
        <v>971</v>
      </c>
      <c r="C107" s="1839"/>
      <c r="D107" s="89"/>
      <c r="E107" s="1799"/>
      <c r="F107" s="1800"/>
      <c r="G107" s="89"/>
      <c r="H107" s="89"/>
      <c r="I107" s="89"/>
      <c r="J107" s="89"/>
      <c r="K107" s="89"/>
      <c r="L107" s="89"/>
      <c r="M107" s="107"/>
      <c r="N107" s="107"/>
      <c r="O107" s="1250"/>
      <c r="Q107" s="941"/>
      <c r="R107" s="822"/>
      <c r="S107" s="822"/>
      <c r="T107" s="822"/>
      <c r="U107" s="942"/>
      <c r="V107" s="941"/>
      <c r="W107" s="822"/>
      <c r="X107" s="822"/>
      <c r="Y107" s="822"/>
      <c r="Z107" s="822"/>
      <c r="AA107" s="822"/>
      <c r="AB107" s="822"/>
      <c r="AC107" s="822"/>
      <c r="AD107" s="1252"/>
      <c r="AE107" s="1253"/>
      <c r="AF107" s="1253"/>
      <c r="AG107" s="1253"/>
      <c r="AH107" s="1255"/>
      <c r="AI107" s="1252"/>
      <c r="AJ107" s="1253"/>
      <c r="AK107" s="1253"/>
      <c r="AL107" s="1253"/>
      <c r="AM107" s="1253"/>
      <c r="AN107" s="1253"/>
      <c r="AO107" s="1253"/>
      <c r="AP107" s="1255"/>
      <c r="AQ107" s="941"/>
      <c r="AR107" s="822"/>
      <c r="AS107" s="822"/>
      <c r="AT107" s="822"/>
      <c r="AU107" s="822"/>
      <c r="AV107" s="942"/>
      <c r="AW107" s="941"/>
      <c r="AX107" s="822"/>
      <c r="AY107" s="822"/>
      <c r="AZ107" s="822"/>
      <c r="BA107" s="822"/>
      <c r="BB107" s="942"/>
    </row>
    <row r="108" spans="1:54" ht="21" customHeight="1" x14ac:dyDescent="0.2">
      <c r="A108" s="227"/>
      <c r="B108" s="119" t="s">
        <v>959</v>
      </c>
      <c r="C108" s="48" t="s">
        <v>86</v>
      </c>
      <c r="D108" s="20">
        <v>3</v>
      </c>
      <c r="E108" s="1801"/>
      <c r="F108" s="1802"/>
      <c r="G108" s="20">
        <v>16</v>
      </c>
      <c r="H108" s="20">
        <v>1</v>
      </c>
      <c r="I108" s="20">
        <v>16</v>
      </c>
      <c r="J108" s="20">
        <v>1</v>
      </c>
      <c r="K108" s="20">
        <v>0</v>
      </c>
      <c r="L108" s="20">
        <v>2</v>
      </c>
      <c r="M108" s="18">
        <f>SUM(G108,I108,K108)</f>
        <v>32</v>
      </c>
      <c r="N108" s="18">
        <f>((G108*H108)*1.5)+((I108*J108)*1)+((K108*L108)*1)</f>
        <v>40</v>
      </c>
      <c r="O108" s="22" t="s">
        <v>19</v>
      </c>
      <c r="Q108" s="427">
        <v>1.5</v>
      </c>
      <c r="R108" s="388"/>
      <c r="S108" s="388"/>
      <c r="T108" s="388"/>
      <c r="U108" s="428"/>
      <c r="V108" s="427">
        <v>1.5</v>
      </c>
      <c r="W108" s="388" t="s">
        <v>909</v>
      </c>
      <c r="X108" s="388"/>
      <c r="Y108" s="388"/>
      <c r="Z108" s="388"/>
      <c r="AA108" s="388"/>
      <c r="AB108" s="388"/>
      <c r="AC108" s="388"/>
      <c r="AD108" s="440"/>
      <c r="AE108" s="395"/>
      <c r="AF108" s="395"/>
      <c r="AG108" s="395"/>
      <c r="AH108" s="442"/>
      <c r="AI108" s="440">
        <v>3</v>
      </c>
      <c r="AJ108" s="395" t="s">
        <v>1529</v>
      </c>
      <c r="AK108" s="395"/>
      <c r="AL108" s="395"/>
      <c r="AM108" s="395"/>
      <c r="AN108" s="395"/>
      <c r="AO108" s="395"/>
      <c r="AP108" s="442"/>
      <c r="AQ108" s="427" t="s">
        <v>1455</v>
      </c>
      <c r="AR108" s="388" t="s">
        <v>909</v>
      </c>
      <c r="AS108" s="388"/>
      <c r="AT108" s="388"/>
      <c r="AU108" s="388"/>
      <c r="AV108" s="428"/>
      <c r="AW108" s="427"/>
      <c r="AX108" s="388"/>
      <c r="AY108" s="388"/>
      <c r="AZ108" s="388"/>
      <c r="BA108" s="388"/>
      <c r="BB108" s="428"/>
    </row>
    <row r="109" spans="1:54" ht="25.5" x14ac:dyDescent="0.2">
      <c r="A109" s="227"/>
      <c r="B109" s="118" t="s">
        <v>1316</v>
      </c>
      <c r="C109" s="582" t="s">
        <v>950</v>
      </c>
      <c r="D109" s="51"/>
      <c r="E109" s="1771"/>
      <c r="F109" s="1772"/>
      <c r="G109" s="16"/>
      <c r="H109" s="51"/>
      <c r="I109" s="16"/>
      <c r="J109" s="52"/>
      <c r="K109" s="51"/>
      <c r="L109" s="51"/>
      <c r="M109" s="52"/>
      <c r="N109" s="52"/>
      <c r="O109" s="53"/>
      <c r="Q109" s="446"/>
      <c r="R109" s="392"/>
      <c r="S109" s="392"/>
      <c r="T109" s="392"/>
      <c r="U109" s="433"/>
      <c r="V109" s="432"/>
      <c r="W109" s="392"/>
      <c r="X109" s="392"/>
      <c r="Y109" s="392"/>
      <c r="Z109" s="392"/>
      <c r="AA109" s="392"/>
      <c r="AB109" s="392"/>
      <c r="AC109" s="392"/>
      <c r="AD109" s="432"/>
      <c r="AE109" s="392"/>
      <c r="AF109" s="392"/>
      <c r="AG109" s="392"/>
      <c r="AH109" s="433"/>
      <c r="AI109" s="432"/>
      <c r="AJ109" s="392"/>
      <c r="AK109" s="392"/>
      <c r="AL109" s="392"/>
      <c r="AM109" s="392"/>
      <c r="AN109" s="392"/>
      <c r="AO109" s="392"/>
      <c r="AP109" s="433"/>
      <c r="AQ109" s="432"/>
      <c r="AR109" s="723"/>
      <c r="AS109" s="392"/>
      <c r="AT109" s="424"/>
      <c r="AU109" s="424"/>
      <c r="AV109" s="433"/>
      <c r="AW109" s="432"/>
      <c r="AX109" s="392"/>
      <c r="AY109" s="392"/>
      <c r="AZ109" s="392"/>
      <c r="BA109" s="392"/>
      <c r="BB109" s="433"/>
    </row>
    <row r="110" spans="1:54" ht="12.75" x14ac:dyDescent="0.2">
      <c r="A110" s="227" t="s">
        <v>1552</v>
      </c>
      <c r="B110" s="119" t="s">
        <v>708</v>
      </c>
      <c r="C110" s="137" t="s">
        <v>88</v>
      </c>
      <c r="D110" s="20">
        <v>3</v>
      </c>
      <c r="E110" s="1785">
        <v>3</v>
      </c>
      <c r="F110" s="1786"/>
      <c r="G110" s="20">
        <v>16</v>
      </c>
      <c r="H110" s="20">
        <v>1</v>
      </c>
      <c r="I110" s="20">
        <v>16</v>
      </c>
      <c r="J110" s="20">
        <v>1</v>
      </c>
      <c r="K110" s="20">
        <v>0</v>
      </c>
      <c r="L110" s="20">
        <v>2</v>
      </c>
      <c r="M110" s="18">
        <f t="shared" ref="M110:M115" si="2">SUM(G110,I110,K110)</f>
        <v>32</v>
      </c>
      <c r="N110" s="18">
        <f t="shared" ref="N110:N114" si="3">((G110*H110)*1.5)+((I110*J110)*1)+((K110*L110)*1)</f>
        <v>40</v>
      </c>
      <c r="O110" s="22"/>
      <c r="Q110" s="427">
        <v>1.5</v>
      </c>
      <c r="R110" s="388"/>
      <c r="S110" s="388"/>
      <c r="T110" s="388"/>
      <c r="U110" s="428"/>
      <c r="V110" s="427">
        <v>1.5</v>
      </c>
      <c r="W110" s="388" t="s">
        <v>908</v>
      </c>
      <c r="X110" s="388"/>
      <c r="Y110" s="388"/>
      <c r="Z110" s="388"/>
      <c r="AA110" s="388"/>
      <c r="AB110" s="388"/>
      <c r="AC110" s="388"/>
      <c r="AD110" s="440"/>
      <c r="AE110" s="395"/>
      <c r="AF110" s="395"/>
      <c r="AG110" s="395"/>
      <c r="AH110" s="442"/>
      <c r="AI110" s="440">
        <v>3</v>
      </c>
      <c r="AJ110" s="395" t="s">
        <v>1471</v>
      </c>
      <c r="AK110" s="395"/>
      <c r="AL110" s="395"/>
      <c r="AM110" s="395"/>
      <c r="AN110" s="395"/>
      <c r="AO110" s="395"/>
      <c r="AP110" s="442"/>
      <c r="AQ110" s="427" t="s">
        <v>1455</v>
      </c>
      <c r="AR110" s="388" t="s">
        <v>908</v>
      </c>
      <c r="AS110" s="388"/>
      <c r="AT110" s="388"/>
      <c r="AU110" s="388"/>
      <c r="AV110" s="428"/>
      <c r="AW110" s="427"/>
      <c r="AX110" s="388"/>
      <c r="AY110" s="388"/>
      <c r="AZ110" s="388"/>
      <c r="BA110" s="388"/>
      <c r="BB110" s="428"/>
    </row>
    <row r="111" spans="1:54" ht="15" customHeight="1" x14ac:dyDescent="0.2">
      <c r="A111" s="227" t="s">
        <v>1552</v>
      </c>
      <c r="B111" s="119" t="s">
        <v>709</v>
      </c>
      <c r="C111" s="137" t="s">
        <v>89</v>
      </c>
      <c r="D111" s="20">
        <v>3</v>
      </c>
      <c r="E111" s="1785">
        <v>3</v>
      </c>
      <c r="F111" s="1786"/>
      <c r="G111" s="20">
        <v>16</v>
      </c>
      <c r="H111" s="20">
        <v>1</v>
      </c>
      <c r="I111" s="20">
        <v>16</v>
      </c>
      <c r="J111" s="20">
        <v>1</v>
      </c>
      <c r="K111" s="20">
        <v>0</v>
      </c>
      <c r="L111" s="20">
        <v>2</v>
      </c>
      <c r="M111" s="18">
        <f t="shared" si="2"/>
        <v>32</v>
      </c>
      <c r="N111" s="18">
        <f t="shared" si="3"/>
        <v>40</v>
      </c>
      <c r="O111" s="22"/>
      <c r="Q111" s="427">
        <v>1.5</v>
      </c>
      <c r="R111" s="388">
        <v>1.5</v>
      </c>
      <c r="S111" s="388"/>
      <c r="T111" s="388"/>
      <c r="U111" s="428"/>
      <c r="V111" s="427"/>
      <c r="W111" s="388"/>
      <c r="X111" s="388"/>
      <c r="Y111" s="388"/>
      <c r="Z111" s="388"/>
      <c r="AA111" s="388"/>
      <c r="AB111" s="388"/>
      <c r="AC111" s="388"/>
      <c r="AD111" s="440">
        <v>1.5</v>
      </c>
      <c r="AE111" s="395">
        <v>1.5</v>
      </c>
      <c r="AF111" s="395"/>
      <c r="AG111" s="395"/>
      <c r="AH111" s="442"/>
      <c r="AI111" s="440"/>
      <c r="AJ111" s="395" t="s">
        <v>19</v>
      </c>
      <c r="AK111" s="395"/>
      <c r="AL111" s="395"/>
      <c r="AM111" s="395"/>
      <c r="AN111" s="395"/>
      <c r="AO111" s="395"/>
      <c r="AP111" s="442"/>
      <c r="AQ111" s="427" t="s">
        <v>1455</v>
      </c>
      <c r="AR111" s="388" t="s">
        <v>908</v>
      </c>
      <c r="AS111" s="388"/>
      <c r="AT111" s="388"/>
      <c r="AU111" s="388"/>
      <c r="AV111" s="428"/>
      <c r="AW111" s="427"/>
      <c r="AX111" s="388"/>
      <c r="AY111" s="388"/>
      <c r="AZ111" s="388"/>
      <c r="BA111" s="388"/>
      <c r="BB111" s="428"/>
    </row>
    <row r="112" spans="1:54" ht="15" customHeight="1" x14ac:dyDescent="0.2">
      <c r="A112" s="227" t="s">
        <v>1553</v>
      </c>
      <c r="B112" s="119" t="s">
        <v>710</v>
      </c>
      <c r="C112" s="48" t="s">
        <v>90</v>
      </c>
      <c r="D112" s="20">
        <v>3</v>
      </c>
      <c r="E112" s="1785">
        <v>3</v>
      </c>
      <c r="F112" s="1786"/>
      <c r="G112" s="20">
        <v>16</v>
      </c>
      <c r="H112" s="20">
        <v>1</v>
      </c>
      <c r="I112" s="20">
        <v>16</v>
      </c>
      <c r="J112" s="20">
        <v>1</v>
      </c>
      <c r="K112" s="20">
        <v>0</v>
      </c>
      <c r="L112" s="20">
        <v>2</v>
      </c>
      <c r="M112" s="18">
        <f t="shared" si="2"/>
        <v>32</v>
      </c>
      <c r="N112" s="18">
        <f t="shared" si="3"/>
        <v>40</v>
      </c>
      <c r="O112" s="22"/>
      <c r="Q112" s="427">
        <v>0.5</v>
      </c>
      <c r="R112" s="388">
        <v>1</v>
      </c>
      <c r="S112" s="388"/>
      <c r="T112" s="388"/>
      <c r="U112" s="428"/>
      <c r="V112" s="427">
        <v>0.5</v>
      </c>
      <c r="W112" s="388" t="s">
        <v>908</v>
      </c>
      <c r="X112" s="388" t="s">
        <v>1471</v>
      </c>
      <c r="Y112" s="388"/>
      <c r="Z112" s="388"/>
      <c r="AA112" s="388"/>
      <c r="AB112" s="388"/>
      <c r="AC112" s="388"/>
      <c r="AD112" s="440"/>
      <c r="AE112" s="395"/>
      <c r="AF112" s="395"/>
      <c r="AG112" s="395"/>
      <c r="AH112" s="442"/>
      <c r="AI112" s="440">
        <v>1</v>
      </c>
      <c r="AJ112" s="395" t="s">
        <v>1471</v>
      </c>
      <c r="AK112" s="395">
        <v>2</v>
      </c>
      <c r="AL112" s="395" t="s">
        <v>1471</v>
      </c>
      <c r="AM112" s="395"/>
      <c r="AN112" s="395"/>
      <c r="AO112" s="395"/>
      <c r="AP112" s="442"/>
      <c r="AQ112" s="427" t="s">
        <v>1455</v>
      </c>
      <c r="AR112" s="388" t="s">
        <v>908</v>
      </c>
      <c r="AS112" s="388"/>
      <c r="AT112" s="388"/>
      <c r="AU112" s="388"/>
      <c r="AV112" s="428"/>
      <c r="AW112" s="427"/>
      <c r="AX112" s="388"/>
      <c r="AY112" s="388"/>
      <c r="AZ112" s="388"/>
      <c r="BA112" s="388"/>
      <c r="BB112" s="428"/>
    </row>
    <row r="113" spans="1:54" ht="15" customHeight="1" x14ac:dyDescent="0.2">
      <c r="A113" s="227" t="s">
        <v>1554</v>
      </c>
      <c r="B113" s="119" t="s">
        <v>711</v>
      </c>
      <c r="C113" s="48" t="s">
        <v>91</v>
      </c>
      <c r="D113" s="20">
        <v>2</v>
      </c>
      <c r="E113" s="1785">
        <v>2</v>
      </c>
      <c r="F113" s="1786"/>
      <c r="G113" s="20">
        <v>8</v>
      </c>
      <c r="H113" s="20">
        <v>1</v>
      </c>
      <c r="I113" s="20">
        <v>8</v>
      </c>
      <c r="J113" s="20">
        <v>1</v>
      </c>
      <c r="K113" s="20">
        <v>0</v>
      </c>
      <c r="L113" s="20">
        <v>2</v>
      </c>
      <c r="M113" s="18">
        <f t="shared" si="2"/>
        <v>16</v>
      </c>
      <c r="N113" s="18">
        <f t="shared" si="3"/>
        <v>20</v>
      </c>
      <c r="O113" s="22"/>
      <c r="Q113" s="427">
        <v>1</v>
      </c>
      <c r="R113" s="388"/>
      <c r="S113" s="388"/>
      <c r="T113" s="388"/>
      <c r="U113" s="428"/>
      <c r="V113" s="427">
        <v>1</v>
      </c>
      <c r="W113" s="388" t="s">
        <v>908</v>
      </c>
      <c r="X113" s="388"/>
      <c r="Y113" s="388"/>
      <c r="Z113" s="388"/>
      <c r="AA113" s="388"/>
      <c r="AB113" s="388"/>
      <c r="AC113" s="388"/>
      <c r="AD113" s="440"/>
      <c r="AE113" s="395"/>
      <c r="AF113" s="395"/>
      <c r="AG113" s="395"/>
      <c r="AH113" s="442"/>
      <c r="AI113" s="440">
        <v>2</v>
      </c>
      <c r="AJ113" s="395" t="s">
        <v>1471</v>
      </c>
      <c r="AK113" s="395"/>
      <c r="AL113" s="395"/>
      <c r="AM113" s="395"/>
      <c r="AN113" s="395"/>
      <c r="AO113" s="395"/>
      <c r="AP113" s="442"/>
      <c r="AQ113" s="427"/>
      <c r="AR113" s="388"/>
      <c r="AS113" s="388"/>
      <c r="AT113" s="388"/>
      <c r="AU113" s="388"/>
      <c r="AV113" s="428"/>
      <c r="AW113" s="427" t="s">
        <v>1425</v>
      </c>
      <c r="AX113" s="388" t="s">
        <v>908</v>
      </c>
      <c r="AY113" s="388"/>
      <c r="AZ113" s="388"/>
      <c r="BA113" s="388"/>
      <c r="BB113" s="428"/>
    </row>
    <row r="114" spans="1:54" ht="15" customHeight="1" x14ac:dyDescent="0.2">
      <c r="A114" s="227" t="s">
        <v>1554</v>
      </c>
      <c r="B114" s="119" t="s">
        <v>712</v>
      </c>
      <c r="C114" s="48" t="s">
        <v>658</v>
      </c>
      <c r="D114" s="20">
        <v>2</v>
      </c>
      <c r="E114" s="1785">
        <v>2</v>
      </c>
      <c r="F114" s="1786"/>
      <c r="G114" s="20">
        <v>8</v>
      </c>
      <c r="H114" s="20">
        <v>1</v>
      </c>
      <c r="I114" s="20">
        <v>8</v>
      </c>
      <c r="J114" s="20">
        <v>1</v>
      </c>
      <c r="K114" s="20">
        <v>0</v>
      </c>
      <c r="L114" s="20">
        <v>2</v>
      </c>
      <c r="M114" s="18">
        <f t="shared" si="2"/>
        <v>16</v>
      </c>
      <c r="N114" s="18">
        <f t="shared" si="3"/>
        <v>20</v>
      </c>
      <c r="O114" s="22"/>
      <c r="Q114" s="427">
        <v>1</v>
      </c>
      <c r="R114" s="388"/>
      <c r="S114" s="388"/>
      <c r="T114" s="388"/>
      <c r="U114" s="428"/>
      <c r="V114" s="427">
        <v>1</v>
      </c>
      <c r="W114" s="388" t="s">
        <v>908</v>
      </c>
      <c r="X114" s="388"/>
      <c r="Y114" s="388"/>
      <c r="Z114" s="388"/>
      <c r="AA114" s="388"/>
      <c r="AB114" s="388"/>
      <c r="AC114" s="388"/>
      <c r="AD114" s="440"/>
      <c r="AE114" s="395"/>
      <c r="AF114" s="395"/>
      <c r="AG114" s="395"/>
      <c r="AH114" s="442"/>
      <c r="AI114" s="440">
        <v>2</v>
      </c>
      <c r="AJ114" s="395" t="s">
        <v>1471</v>
      </c>
      <c r="AK114" s="395"/>
      <c r="AL114" s="395"/>
      <c r="AM114" s="395"/>
      <c r="AN114" s="395"/>
      <c r="AO114" s="395"/>
      <c r="AP114" s="442"/>
      <c r="AQ114" s="427"/>
      <c r="AR114" s="388"/>
      <c r="AS114" s="388"/>
      <c r="AT114" s="388"/>
      <c r="AU114" s="388"/>
      <c r="AV114" s="428"/>
      <c r="AW114" s="427" t="s">
        <v>1425</v>
      </c>
      <c r="AX114" s="388" t="s">
        <v>908</v>
      </c>
      <c r="AY114" s="388"/>
      <c r="AZ114" s="388"/>
      <c r="BA114" s="388"/>
      <c r="BB114" s="428"/>
    </row>
    <row r="115" spans="1:54" ht="15" customHeight="1" x14ac:dyDescent="0.2">
      <c r="A115" s="227" t="s">
        <v>1555</v>
      </c>
      <c r="B115" s="119" t="s">
        <v>713</v>
      </c>
      <c r="C115" s="48" t="s">
        <v>659</v>
      </c>
      <c r="D115" s="20">
        <v>2</v>
      </c>
      <c r="E115" s="1785">
        <v>2</v>
      </c>
      <c r="F115" s="1786"/>
      <c r="G115" s="20">
        <v>32</v>
      </c>
      <c r="H115" s="20">
        <v>1</v>
      </c>
      <c r="I115" s="20">
        <v>0</v>
      </c>
      <c r="J115" s="20">
        <v>1</v>
      </c>
      <c r="K115" s="20">
        <v>0</v>
      </c>
      <c r="L115" s="20">
        <v>2</v>
      </c>
      <c r="M115" s="18">
        <f t="shared" si="2"/>
        <v>32</v>
      </c>
      <c r="N115" s="18">
        <v>6</v>
      </c>
      <c r="O115" s="22" t="s">
        <v>660</v>
      </c>
      <c r="Q115" s="427">
        <v>1</v>
      </c>
      <c r="R115" s="388"/>
      <c r="S115" s="388"/>
      <c r="T115" s="388"/>
      <c r="U115" s="428"/>
      <c r="V115" s="427">
        <v>1</v>
      </c>
      <c r="W115" s="388" t="s">
        <v>908</v>
      </c>
      <c r="X115" s="388"/>
      <c r="Y115" s="388"/>
      <c r="Z115" s="388"/>
      <c r="AA115" s="388"/>
      <c r="AB115" s="388"/>
      <c r="AC115" s="388"/>
      <c r="AD115" s="440">
        <v>1</v>
      </c>
      <c r="AE115" s="395"/>
      <c r="AF115" s="395"/>
      <c r="AG115" s="395"/>
      <c r="AH115" s="442"/>
      <c r="AI115" s="440">
        <v>1</v>
      </c>
      <c r="AJ115" s="395" t="s">
        <v>1471</v>
      </c>
      <c r="AK115" s="395"/>
      <c r="AL115" s="395"/>
      <c r="AM115" s="395"/>
      <c r="AN115" s="395"/>
      <c r="AO115" s="395"/>
      <c r="AP115" s="442"/>
      <c r="AQ115" s="427" t="s">
        <v>1425</v>
      </c>
      <c r="AR115" s="388" t="s">
        <v>908</v>
      </c>
      <c r="AS115" s="388"/>
      <c r="AT115" s="388"/>
      <c r="AU115" s="388"/>
      <c r="AV115" s="428"/>
      <c r="AW115" s="427"/>
      <c r="AX115" s="388"/>
      <c r="AY115" s="388"/>
      <c r="AZ115" s="388"/>
      <c r="BA115" s="388"/>
      <c r="BB115" s="428"/>
    </row>
    <row r="116" spans="1:54" ht="24.75" customHeight="1" x14ac:dyDescent="0.2">
      <c r="A116" s="227"/>
      <c r="B116" s="118" t="s">
        <v>1315</v>
      </c>
      <c r="C116" s="582" t="s">
        <v>970</v>
      </c>
      <c r="D116" s="51"/>
      <c r="E116" s="1771"/>
      <c r="F116" s="1772"/>
      <c r="G116" s="16"/>
      <c r="H116" s="51"/>
      <c r="I116" s="16"/>
      <c r="J116" s="52"/>
      <c r="K116" s="51"/>
      <c r="L116" s="51"/>
      <c r="M116" s="52"/>
      <c r="N116" s="52"/>
      <c r="O116" s="53"/>
      <c r="Q116" s="446"/>
      <c r="R116" s="392"/>
      <c r="S116" s="392"/>
      <c r="T116" s="392"/>
      <c r="U116" s="433"/>
      <c r="V116" s="432"/>
      <c r="W116" s="392"/>
      <c r="X116" s="392"/>
      <c r="Y116" s="392"/>
      <c r="Z116" s="392"/>
      <c r="AA116" s="392"/>
      <c r="AB116" s="392"/>
      <c r="AC116" s="392"/>
      <c r="AD116" s="432"/>
      <c r="AE116" s="392"/>
      <c r="AF116" s="392"/>
      <c r="AG116" s="392"/>
      <c r="AH116" s="433"/>
      <c r="AI116" s="432"/>
      <c r="AJ116" s="392"/>
      <c r="AK116" s="392"/>
      <c r="AL116" s="392"/>
      <c r="AM116" s="392"/>
      <c r="AN116" s="392"/>
      <c r="AO116" s="392"/>
      <c r="AP116" s="433"/>
      <c r="AQ116" s="432"/>
      <c r="AR116" s="723"/>
      <c r="AS116" s="392"/>
      <c r="AT116" s="424"/>
      <c r="AU116" s="424"/>
      <c r="AV116" s="433"/>
      <c r="AW116" s="432"/>
      <c r="AX116" s="392"/>
      <c r="AY116" s="392"/>
      <c r="AZ116" s="392"/>
      <c r="BA116" s="392"/>
      <c r="BB116" s="433"/>
    </row>
    <row r="117" spans="1:54" ht="12.75" x14ac:dyDescent="0.2">
      <c r="A117" s="227" t="s">
        <v>1556</v>
      </c>
      <c r="B117" s="119" t="s">
        <v>714</v>
      </c>
      <c r="C117" s="48" t="s">
        <v>93</v>
      </c>
      <c r="D117" s="20">
        <v>3</v>
      </c>
      <c r="E117" s="1785">
        <v>3</v>
      </c>
      <c r="F117" s="1786"/>
      <c r="G117" s="20">
        <v>6</v>
      </c>
      <c r="H117" s="20">
        <v>1</v>
      </c>
      <c r="I117" s="20">
        <v>10</v>
      </c>
      <c r="J117" s="20">
        <v>1</v>
      </c>
      <c r="K117" s="20">
        <v>16</v>
      </c>
      <c r="L117" s="20">
        <v>2</v>
      </c>
      <c r="M117" s="18">
        <f>SUM(G117,I117,K117)</f>
        <v>32</v>
      </c>
      <c r="N117" s="18">
        <f>((G117*H117)*1.5)+((I117*J117)*1)+((K117*L117)*1)</f>
        <v>51</v>
      </c>
      <c r="O117" s="22"/>
      <c r="Q117" s="427"/>
      <c r="R117" s="388"/>
      <c r="S117" s="388"/>
      <c r="T117" s="388">
        <v>1.5</v>
      </c>
      <c r="U117" s="428"/>
      <c r="V117" s="427"/>
      <c r="W117" s="388"/>
      <c r="X117" s="388"/>
      <c r="Y117" s="388"/>
      <c r="Z117" s="388"/>
      <c r="AA117" s="388"/>
      <c r="AB117" s="388">
        <v>1.5</v>
      </c>
      <c r="AC117" s="388" t="s">
        <v>908</v>
      </c>
      <c r="AD117" s="440"/>
      <c r="AE117" s="395"/>
      <c r="AF117" s="395"/>
      <c r="AG117" s="395"/>
      <c r="AH117" s="442"/>
      <c r="AI117" s="440"/>
      <c r="AJ117" s="395"/>
      <c r="AK117" s="395"/>
      <c r="AL117" s="395"/>
      <c r="AM117" s="395"/>
      <c r="AN117" s="395"/>
      <c r="AO117" s="395">
        <v>3</v>
      </c>
      <c r="AP117" s="442" t="s">
        <v>908</v>
      </c>
      <c r="AQ117" s="427"/>
      <c r="AR117" s="388"/>
      <c r="AS117" s="388"/>
      <c r="AT117" s="388"/>
      <c r="AU117" s="388"/>
      <c r="AV117" s="428"/>
      <c r="AW117" s="427" t="s">
        <v>1455</v>
      </c>
      <c r="AX117" s="388" t="s">
        <v>908</v>
      </c>
      <c r="AY117" s="388"/>
      <c r="AZ117" s="388"/>
      <c r="BA117" s="388"/>
      <c r="BB117" s="428"/>
    </row>
    <row r="118" spans="1:54" s="90" customFormat="1" ht="12.75" x14ac:dyDescent="0.2">
      <c r="A118" s="620"/>
      <c r="B118" s="1838" t="s">
        <v>971</v>
      </c>
      <c r="C118" s="1839"/>
      <c r="D118" s="89"/>
      <c r="E118" s="1799"/>
      <c r="F118" s="1800"/>
      <c r="G118" s="89"/>
      <c r="H118" s="1258"/>
      <c r="I118" s="1258"/>
      <c r="J118" s="1258"/>
      <c r="K118" s="1258"/>
      <c r="L118" s="1258"/>
      <c r="M118" s="1259"/>
      <c r="N118" s="1259"/>
      <c r="O118" s="1260"/>
      <c r="Q118" s="941"/>
      <c r="R118" s="822"/>
      <c r="S118" s="822"/>
      <c r="T118" s="822"/>
      <c r="U118" s="942"/>
      <c r="V118" s="941"/>
      <c r="W118" s="822"/>
      <c r="X118" s="822"/>
      <c r="Y118" s="822"/>
      <c r="Z118" s="822"/>
      <c r="AA118" s="822"/>
      <c r="AB118" s="822"/>
      <c r="AC118" s="822"/>
      <c r="AD118" s="1252"/>
      <c r="AE118" s="1253"/>
      <c r="AF118" s="1253"/>
      <c r="AG118" s="1253"/>
      <c r="AH118" s="1255"/>
      <c r="AI118" s="1252"/>
      <c r="AJ118" s="1253"/>
      <c r="AK118" s="1253"/>
      <c r="AL118" s="1253"/>
      <c r="AM118" s="1253"/>
      <c r="AN118" s="1253"/>
      <c r="AO118" s="1253"/>
      <c r="AP118" s="1255"/>
      <c r="AQ118" s="941"/>
      <c r="AR118" s="822"/>
      <c r="AS118" s="822"/>
      <c r="AT118" s="822"/>
      <c r="AU118" s="822"/>
      <c r="AV118" s="942"/>
      <c r="AW118" s="941"/>
      <c r="AX118" s="822"/>
      <c r="AY118" s="822"/>
      <c r="AZ118" s="822"/>
      <c r="BA118" s="822"/>
      <c r="BB118" s="942"/>
    </row>
    <row r="119" spans="1:54" ht="12.75" x14ac:dyDescent="0.2">
      <c r="A119" s="227"/>
      <c r="B119" s="119" t="s">
        <v>715</v>
      </c>
      <c r="C119" s="48" t="s">
        <v>94</v>
      </c>
      <c r="D119" s="20">
        <v>3</v>
      </c>
      <c r="E119" s="1785">
        <v>3</v>
      </c>
      <c r="F119" s="1786"/>
      <c r="G119" s="20">
        <v>8</v>
      </c>
      <c r="H119" s="41">
        <v>1</v>
      </c>
      <c r="I119" s="41">
        <v>24</v>
      </c>
      <c r="J119" s="41">
        <v>1</v>
      </c>
      <c r="K119" s="41">
        <v>0</v>
      </c>
      <c r="L119" s="41">
        <v>2</v>
      </c>
      <c r="M119" s="398">
        <f>SUM(G119,I119,K119)</f>
        <v>32</v>
      </c>
      <c r="N119" s="398">
        <f>((G119*H119)*1.5)+((I119*J119)*1)+((K119*L119)*1)</f>
        <v>36</v>
      </c>
      <c r="O119" s="399" t="s">
        <v>661</v>
      </c>
      <c r="Q119" s="427">
        <v>1.5</v>
      </c>
      <c r="R119" s="388">
        <v>1.5</v>
      </c>
      <c r="S119" s="388"/>
      <c r="T119" s="388"/>
      <c r="U119" s="428"/>
      <c r="V119" s="427"/>
      <c r="W119" s="388"/>
      <c r="X119" s="388"/>
      <c r="Y119" s="388"/>
      <c r="Z119" s="388"/>
      <c r="AA119" s="388"/>
      <c r="AB119" s="388"/>
      <c r="AC119" s="388"/>
      <c r="AD119" s="440">
        <v>1.5</v>
      </c>
      <c r="AE119" s="395">
        <v>1.5</v>
      </c>
      <c r="AF119" s="395"/>
      <c r="AG119" s="395"/>
      <c r="AH119" s="442"/>
      <c r="AI119" s="440" t="s">
        <v>19</v>
      </c>
      <c r="AJ119" s="395" t="s">
        <v>19</v>
      </c>
      <c r="AK119" s="395"/>
      <c r="AL119" s="395"/>
      <c r="AM119" s="395"/>
      <c r="AN119" s="395"/>
      <c r="AO119" s="395"/>
      <c r="AP119" s="442"/>
      <c r="AQ119" s="427" t="s">
        <v>1455</v>
      </c>
      <c r="AR119" s="388" t="s">
        <v>909</v>
      </c>
      <c r="AS119" s="388"/>
      <c r="AT119" s="388"/>
      <c r="AU119" s="388"/>
      <c r="AV119" s="428"/>
      <c r="AW119" s="427"/>
      <c r="AX119" s="388"/>
      <c r="AY119" s="388"/>
      <c r="AZ119" s="388"/>
      <c r="BA119" s="388"/>
      <c r="BB119" s="428"/>
    </row>
    <row r="120" spans="1:54" ht="27" customHeight="1" x14ac:dyDescent="0.2">
      <c r="A120" s="227"/>
      <c r="B120" s="118" t="s">
        <v>1314</v>
      </c>
      <c r="C120" s="565" t="s">
        <v>958</v>
      </c>
      <c r="D120" s="16"/>
      <c r="E120" s="1771"/>
      <c r="F120" s="1772"/>
      <c r="G120" s="16"/>
      <c r="H120" s="17"/>
      <c r="I120" s="16"/>
      <c r="J120" s="17"/>
      <c r="K120" s="17"/>
      <c r="L120" s="17"/>
      <c r="M120" s="17"/>
      <c r="N120" s="17"/>
      <c r="O120" s="19"/>
      <c r="Q120" s="446"/>
      <c r="R120" s="392"/>
      <c r="S120" s="392"/>
      <c r="T120" s="392"/>
      <c r="U120" s="433"/>
      <c r="V120" s="432"/>
      <c r="W120" s="392"/>
      <c r="X120" s="392"/>
      <c r="Y120" s="392"/>
      <c r="Z120" s="392"/>
      <c r="AA120" s="392"/>
      <c r="AB120" s="392"/>
      <c r="AC120" s="392"/>
      <c r="AD120" s="432"/>
      <c r="AE120" s="392"/>
      <c r="AF120" s="392"/>
      <c r="AG120" s="392"/>
      <c r="AH120" s="433"/>
      <c r="AI120" s="432"/>
      <c r="AJ120" s="392"/>
      <c r="AK120" s="392"/>
      <c r="AL120" s="392"/>
      <c r="AM120" s="392"/>
      <c r="AN120" s="392"/>
      <c r="AO120" s="392"/>
      <c r="AP120" s="433"/>
      <c r="AQ120" s="432"/>
      <c r="AR120" s="723"/>
      <c r="AS120" s="392"/>
      <c r="AT120" s="424"/>
      <c r="AU120" s="424"/>
      <c r="AV120" s="433"/>
      <c r="AW120" s="432"/>
      <c r="AX120" s="392"/>
      <c r="AY120" s="392"/>
      <c r="AZ120" s="392"/>
      <c r="BA120" s="392"/>
      <c r="BB120" s="433"/>
    </row>
    <row r="121" spans="1:54" s="68" customFormat="1" ht="15" customHeight="1" x14ac:dyDescent="0.2">
      <c r="A121" s="609" t="s">
        <v>1353</v>
      </c>
      <c r="B121" s="94" t="s">
        <v>555</v>
      </c>
      <c r="C121" s="91" t="s">
        <v>85</v>
      </c>
      <c r="D121" s="65">
        <v>2</v>
      </c>
      <c r="E121" s="1801">
        <v>2</v>
      </c>
      <c r="F121" s="1802"/>
      <c r="G121" s="64">
        <v>0</v>
      </c>
      <c r="H121" s="65">
        <v>1</v>
      </c>
      <c r="I121" s="65">
        <v>20</v>
      </c>
      <c r="J121" s="65">
        <v>1</v>
      </c>
      <c r="K121" s="65">
        <v>0</v>
      </c>
      <c r="L121" s="65">
        <v>2</v>
      </c>
      <c r="M121" s="66">
        <v>20</v>
      </c>
      <c r="N121" s="66">
        <v>20</v>
      </c>
      <c r="O121" s="67" t="s">
        <v>84</v>
      </c>
      <c r="Q121" s="436" t="s">
        <v>1416</v>
      </c>
      <c r="R121" s="389"/>
      <c r="S121" s="389" t="s">
        <v>1416</v>
      </c>
      <c r="T121" s="389"/>
      <c r="U121" s="437"/>
      <c r="V121" s="436"/>
      <c r="W121" s="389"/>
      <c r="X121" s="389"/>
      <c r="Y121" s="389"/>
      <c r="Z121" s="389"/>
      <c r="AA121" s="389"/>
      <c r="AB121" s="389"/>
      <c r="AC121" s="389"/>
      <c r="AD121" s="468" t="s">
        <v>1416</v>
      </c>
      <c r="AE121" s="467"/>
      <c r="AF121" s="467" t="s">
        <v>1416</v>
      </c>
      <c r="AG121" s="467"/>
      <c r="AH121" s="469"/>
      <c r="AI121" s="468"/>
      <c r="AJ121" s="467"/>
      <c r="AK121" s="467"/>
      <c r="AL121" s="467"/>
      <c r="AM121" s="467"/>
      <c r="AN121" s="467"/>
      <c r="AO121" s="467"/>
      <c r="AP121" s="469"/>
      <c r="AQ121" s="1008" t="s">
        <v>1562</v>
      </c>
      <c r="AR121" s="389"/>
      <c r="AS121" s="389"/>
      <c r="AT121" s="389"/>
      <c r="AU121" s="389"/>
      <c r="AV121" s="437"/>
      <c r="AW121" s="436"/>
      <c r="AX121" s="389"/>
      <c r="AY121" s="389"/>
      <c r="AZ121" s="389"/>
      <c r="BA121" s="394"/>
      <c r="BB121" s="949"/>
    </row>
    <row r="122" spans="1:54" ht="23.25" customHeight="1" x14ac:dyDescent="0.2">
      <c r="A122" s="227"/>
      <c r="B122" s="118" t="s">
        <v>1313</v>
      </c>
      <c r="C122" s="582" t="s">
        <v>956</v>
      </c>
      <c r="D122" s="51"/>
      <c r="E122" s="1771"/>
      <c r="F122" s="1772"/>
      <c r="G122" s="16"/>
      <c r="H122" s="51"/>
      <c r="I122" s="20"/>
      <c r="J122" s="52"/>
      <c r="K122" s="51"/>
      <c r="L122" s="51"/>
      <c r="M122" s="52"/>
      <c r="N122" s="52"/>
      <c r="O122" s="53"/>
      <c r="Q122" s="446"/>
      <c r="R122" s="392"/>
      <c r="S122" s="392"/>
      <c r="T122" s="392"/>
      <c r="U122" s="433"/>
      <c r="V122" s="432"/>
      <c r="W122" s="392"/>
      <c r="X122" s="392"/>
      <c r="Y122" s="392"/>
      <c r="Z122" s="392"/>
      <c r="AA122" s="392"/>
      <c r="AB122" s="392"/>
      <c r="AC122" s="392"/>
      <c r="AD122" s="432"/>
      <c r="AE122" s="392"/>
      <c r="AF122" s="392"/>
      <c r="AG122" s="392"/>
      <c r="AH122" s="433"/>
      <c r="AI122" s="432"/>
      <c r="AJ122" s="392"/>
      <c r="AK122" s="392"/>
      <c r="AL122" s="392"/>
      <c r="AM122" s="392"/>
      <c r="AN122" s="392"/>
      <c r="AO122" s="392"/>
      <c r="AP122" s="433"/>
      <c r="AQ122" s="432"/>
      <c r="AR122" s="723"/>
      <c r="AS122" s="392"/>
      <c r="AT122" s="424"/>
      <c r="AU122" s="424"/>
      <c r="AV122" s="433"/>
      <c r="AW122" s="432"/>
      <c r="AX122" s="392"/>
      <c r="AY122" s="392"/>
      <c r="AZ122" s="392"/>
      <c r="BA122" s="392"/>
      <c r="BB122" s="433"/>
    </row>
    <row r="123" spans="1:54" ht="12.75" x14ac:dyDescent="0.2">
      <c r="A123" s="227" t="s">
        <v>1557</v>
      </c>
      <c r="B123" s="119" t="s">
        <v>951</v>
      </c>
      <c r="C123" s="48" t="s">
        <v>92</v>
      </c>
      <c r="D123" s="20">
        <v>3</v>
      </c>
      <c r="E123" s="1785">
        <v>3</v>
      </c>
      <c r="F123" s="1786"/>
      <c r="G123" s="20">
        <v>0</v>
      </c>
      <c r="H123" s="20">
        <v>1</v>
      </c>
      <c r="I123" s="20">
        <v>0</v>
      </c>
      <c r="J123" s="20">
        <v>1</v>
      </c>
      <c r="K123" s="20">
        <v>32</v>
      </c>
      <c r="L123" s="20">
        <v>2</v>
      </c>
      <c r="M123" s="18">
        <f>SUM(G123,I123,K123)</f>
        <v>32</v>
      </c>
      <c r="N123" s="18">
        <f>((G123*H123)*1.5)+((I123*J123)*1)+((K123*L123)*1)</f>
        <v>64</v>
      </c>
      <c r="O123" s="22"/>
      <c r="Q123" s="427"/>
      <c r="R123" s="388"/>
      <c r="S123" s="388"/>
      <c r="T123" s="388">
        <v>1</v>
      </c>
      <c r="U123" s="428">
        <v>0.5</v>
      </c>
      <c r="V123" s="427"/>
      <c r="W123" s="388">
        <v>1.5</v>
      </c>
      <c r="X123" s="388" t="s">
        <v>909</v>
      </c>
      <c r="Y123" s="388"/>
      <c r="Z123" s="388"/>
      <c r="AA123" s="388"/>
      <c r="AB123" s="388"/>
      <c r="AC123" s="388"/>
      <c r="AD123" s="440"/>
      <c r="AE123" s="395"/>
      <c r="AF123" s="395"/>
      <c r="AG123" s="395"/>
      <c r="AH123" s="442"/>
      <c r="AI123" s="440">
        <v>3</v>
      </c>
      <c r="AJ123" s="395" t="s">
        <v>909</v>
      </c>
      <c r="AK123" s="395"/>
      <c r="AL123" s="395"/>
      <c r="AM123" s="395"/>
      <c r="AN123" s="395"/>
      <c r="AO123" s="395"/>
      <c r="AP123" s="442"/>
      <c r="AQ123" s="427"/>
      <c r="AR123" s="388"/>
      <c r="AS123" s="388"/>
      <c r="AT123" s="388"/>
      <c r="AU123" s="388"/>
      <c r="AV123" s="428"/>
      <c r="AW123" s="427"/>
      <c r="AX123" s="388"/>
      <c r="AY123" s="388" t="s">
        <v>1455</v>
      </c>
      <c r="AZ123" s="388" t="s">
        <v>1528</v>
      </c>
      <c r="BA123" s="388"/>
      <c r="BB123" s="428"/>
    </row>
    <row r="124" spans="1:54" ht="15" customHeight="1" thickBot="1" x14ac:dyDescent="0.25">
      <c r="A124" s="227" t="s">
        <v>1553</v>
      </c>
      <c r="B124" s="119" t="s">
        <v>952</v>
      </c>
      <c r="C124" s="48" t="s">
        <v>955</v>
      </c>
      <c r="D124" s="20">
        <v>2</v>
      </c>
      <c r="E124" s="1785">
        <v>2</v>
      </c>
      <c r="F124" s="1786"/>
      <c r="G124" s="20">
        <v>0</v>
      </c>
      <c r="H124" s="20">
        <v>1</v>
      </c>
      <c r="I124" s="20">
        <v>0</v>
      </c>
      <c r="J124" s="20">
        <v>1</v>
      </c>
      <c r="K124" s="20">
        <v>16</v>
      </c>
      <c r="L124" s="20">
        <v>2</v>
      </c>
      <c r="M124" s="18">
        <f>SUM(G124,I124,K124)</f>
        <v>16</v>
      </c>
      <c r="N124" s="18">
        <f>((G124*H124)*1.5)+((I124*J124)*1)+((K124*L124)*1)</f>
        <v>32</v>
      </c>
      <c r="O124" s="22"/>
      <c r="Q124" s="429"/>
      <c r="R124" s="430"/>
      <c r="S124" s="430"/>
      <c r="T124" s="430" t="s">
        <v>1409</v>
      </c>
      <c r="U124" s="431"/>
      <c r="V124" s="429"/>
      <c r="W124" s="430"/>
      <c r="X124" s="430"/>
      <c r="Y124" s="430"/>
      <c r="Z124" s="430"/>
      <c r="AA124" s="430"/>
      <c r="AB124" s="430"/>
      <c r="AC124" s="430"/>
      <c r="AD124" s="443"/>
      <c r="AE124" s="444"/>
      <c r="AF124" s="444"/>
      <c r="AG124" s="444" t="s">
        <v>1409</v>
      </c>
      <c r="AH124" s="445"/>
      <c r="AI124" s="443"/>
      <c r="AJ124" s="444"/>
      <c r="AK124" s="444"/>
      <c r="AL124" s="444"/>
      <c r="AM124" s="444"/>
      <c r="AN124" s="444"/>
      <c r="AO124" s="444"/>
      <c r="AP124" s="445"/>
      <c r="AQ124" s="429" t="s">
        <v>1524</v>
      </c>
      <c r="AR124" s="430"/>
      <c r="AS124" s="430"/>
      <c r="AT124" s="430"/>
      <c r="AU124" s="430"/>
      <c r="AV124" s="431"/>
      <c r="AW124" s="429"/>
      <c r="AX124" s="430"/>
      <c r="AY124" s="430"/>
      <c r="AZ124" s="430"/>
      <c r="BA124" s="430"/>
      <c r="BB124" s="431"/>
    </row>
    <row r="125" spans="1:54" s="63" customFormat="1" ht="15" customHeight="1" thickBot="1" x14ac:dyDescent="0.25">
      <c r="A125" s="419"/>
      <c r="B125" s="62"/>
      <c r="C125" s="43" t="s">
        <v>35</v>
      </c>
      <c r="D125" s="38">
        <f>SUM(D103:D117,D121:D124)</f>
        <v>32</v>
      </c>
      <c r="E125" s="1797">
        <f>SUM(E104,E106,E110,E111,E112,E113,E114,E115,E117,E119,E121,E123,E124)</f>
        <v>32</v>
      </c>
      <c r="F125" s="1798"/>
      <c r="G125" s="38">
        <f>SUM(G103:G119)</f>
        <v>148</v>
      </c>
      <c r="H125" s="4">
        <v>1</v>
      </c>
      <c r="I125" s="1613">
        <f>SUM(I103:I124)</f>
        <v>148</v>
      </c>
      <c r="J125" s="4">
        <v>1</v>
      </c>
      <c r="K125" s="38">
        <f>SUM(K103:K124)</f>
        <v>64</v>
      </c>
      <c r="L125" s="4">
        <v>2</v>
      </c>
      <c r="M125" s="38">
        <f>SUM(M103:M124)</f>
        <v>360</v>
      </c>
      <c r="N125" s="40">
        <f>SUM(N104,N106,N108,N110,N111,N112,N113,N114,N115,N117,N119,N121,N123,N124)</f>
        <v>426</v>
      </c>
      <c r="O125" s="69"/>
      <c r="Q125" s="54" t="s">
        <v>19</v>
      </c>
      <c r="R125" s="383"/>
      <c r="S125" s="383"/>
      <c r="T125" s="383"/>
      <c r="U125" s="383"/>
      <c r="V125" s="383"/>
      <c r="W125" s="383"/>
      <c r="X125" s="383"/>
      <c r="Y125" s="383"/>
      <c r="Z125" s="383"/>
      <c r="AA125" s="383"/>
      <c r="AB125" s="383"/>
      <c r="AC125" s="383"/>
      <c r="AD125" s="383"/>
      <c r="AE125" s="383"/>
      <c r="AF125" s="383"/>
      <c r="AG125" s="383"/>
      <c r="AH125" s="383"/>
      <c r="AI125" s="383"/>
      <c r="AJ125" s="383"/>
      <c r="AK125" s="383"/>
      <c r="AL125" s="383"/>
      <c r="AM125" s="383"/>
      <c r="AN125" s="383"/>
      <c r="AO125" s="383"/>
      <c r="AP125" s="383"/>
      <c r="AQ125" s="383"/>
      <c r="AR125" s="383"/>
      <c r="AS125" s="383"/>
      <c r="AT125" s="383"/>
      <c r="AU125" s="383"/>
      <c r="AV125" s="383"/>
      <c r="AW125" s="383"/>
      <c r="AX125" s="383"/>
      <c r="AY125" s="383"/>
      <c r="AZ125" s="383"/>
      <c r="BA125" s="383"/>
      <c r="BB125" s="383"/>
    </row>
    <row r="126" spans="1:54" ht="21.75" customHeight="1" x14ac:dyDescent="0.2">
      <c r="B126" s="62"/>
      <c r="C126" s="82"/>
      <c r="D126" s="396"/>
      <c r="E126" s="396"/>
      <c r="F126" s="396"/>
      <c r="G126" s="396"/>
      <c r="H126" s="29"/>
      <c r="I126" s="396"/>
      <c r="J126" s="29"/>
      <c r="K126" s="396"/>
      <c r="L126" s="29"/>
      <c r="M126" s="84"/>
      <c r="N126" s="84"/>
      <c r="O126" s="397"/>
      <c r="Q126" s="1848" t="s">
        <v>561</v>
      </c>
      <c r="R126" s="1849"/>
      <c r="S126" s="1849"/>
      <c r="T126" s="1849"/>
      <c r="U126" s="1850"/>
      <c r="V126" s="1851" t="s">
        <v>562</v>
      </c>
      <c r="W126" s="1852"/>
      <c r="X126" s="1852"/>
      <c r="Y126" s="1852"/>
      <c r="Z126" s="1852"/>
      <c r="AA126" s="1852"/>
      <c r="AB126" s="1852"/>
      <c r="AC126" s="1852"/>
      <c r="AD126" s="1853" t="s">
        <v>563</v>
      </c>
      <c r="AE126" s="1854"/>
      <c r="AF126" s="1854"/>
      <c r="AG126" s="1854"/>
      <c r="AH126" s="1855"/>
      <c r="AI126" s="1853" t="s">
        <v>564</v>
      </c>
      <c r="AJ126" s="1854"/>
      <c r="AK126" s="1854"/>
      <c r="AL126" s="1854"/>
      <c r="AM126" s="1854"/>
      <c r="AN126" s="1854"/>
      <c r="AO126" s="1854"/>
      <c r="AP126" s="1855"/>
      <c r="AQ126" s="1889" t="s">
        <v>613</v>
      </c>
      <c r="AR126" s="1890"/>
      <c r="AS126" s="1890"/>
      <c r="AT126" s="1890"/>
      <c r="AU126" s="1890"/>
      <c r="AV126" s="1891"/>
      <c r="AW126" s="1875" t="s">
        <v>565</v>
      </c>
      <c r="AX126" s="1876"/>
      <c r="AY126" s="1876"/>
      <c r="AZ126" s="1876"/>
      <c r="BA126" s="1876"/>
      <c r="BB126" s="1877"/>
    </row>
    <row r="127" spans="1:54" ht="15" customHeight="1" x14ac:dyDescent="0.2">
      <c r="B127" s="62"/>
      <c r="C127" s="82"/>
      <c r="D127" s="396"/>
      <c r="E127" s="396"/>
      <c r="F127" s="396"/>
      <c r="G127" s="396"/>
      <c r="H127" s="29"/>
      <c r="I127" s="396"/>
      <c r="J127" s="29"/>
      <c r="K127" s="396"/>
      <c r="L127" s="29"/>
      <c r="M127" s="84"/>
      <c r="N127" s="84"/>
      <c r="O127" s="397"/>
      <c r="Q127" s="841" t="s">
        <v>566</v>
      </c>
      <c r="R127" s="842" t="s">
        <v>567</v>
      </c>
      <c r="S127" s="842" t="s">
        <v>568</v>
      </c>
      <c r="T127" s="842" t="s">
        <v>570</v>
      </c>
      <c r="U127" s="844" t="s">
        <v>571</v>
      </c>
      <c r="V127" s="1792" t="s">
        <v>566</v>
      </c>
      <c r="W127" s="1787"/>
      <c r="X127" s="1787" t="s">
        <v>567</v>
      </c>
      <c r="Y127" s="1787"/>
      <c r="Z127" s="1787" t="s">
        <v>572</v>
      </c>
      <c r="AA127" s="1787"/>
      <c r="AB127" s="1787" t="s">
        <v>570</v>
      </c>
      <c r="AC127" s="1787"/>
      <c r="AD127" s="372" t="s">
        <v>566</v>
      </c>
      <c r="AE127" s="373" t="s">
        <v>567</v>
      </c>
      <c r="AF127" s="373" t="s">
        <v>568</v>
      </c>
      <c r="AG127" s="373"/>
      <c r="AH127" s="950" t="s">
        <v>570</v>
      </c>
      <c r="AI127" s="1788" t="s">
        <v>566</v>
      </c>
      <c r="AJ127" s="1789"/>
      <c r="AK127" s="1790" t="s">
        <v>567</v>
      </c>
      <c r="AL127" s="1789"/>
      <c r="AM127" s="1790" t="s">
        <v>572</v>
      </c>
      <c r="AN127" s="1789"/>
      <c r="AO127" s="1790" t="s">
        <v>570</v>
      </c>
      <c r="AP127" s="1791"/>
      <c r="AQ127" s="1792" t="s">
        <v>566</v>
      </c>
      <c r="AR127" s="1787"/>
      <c r="AS127" s="1787" t="s">
        <v>572</v>
      </c>
      <c r="AT127" s="1787"/>
      <c r="AU127" s="1879" t="s">
        <v>10</v>
      </c>
      <c r="AV127" s="1880"/>
      <c r="AW127" s="1878" t="s">
        <v>566</v>
      </c>
      <c r="AX127" s="1873"/>
      <c r="AY127" s="1872" t="s">
        <v>572</v>
      </c>
      <c r="AZ127" s="1873"/>
      <c r="BA127" s="1872" t="s">
        <v>570</v>
      </c>
      <c r="BB127" s="1874"/>
    </row>
    <row r="128" spans="1:54" ht="25.5" customHeight="1" x14ac:dyDescent="0.2">
      <c r="A128" s="672" t="s">
        <v>1341</v>
      </c>
      <c r="B128" s="709" t="s">
        <v>716</v>
      </c>
      <c r="C128" s="135" t="s">
        <v>26</v>
      </c>
      <c r="D128" s="402"/>
      <c r="E128" s="1803" t="s">
        <v>1293</v>
      </c>
      <c r="F128" s="1804"/>
      <c r="G128" s="1748" t="s">
        <v>7</v>
      </c>
      <c r="H128" s="1748" t="s">
        <v>8</v>
      </c>
      <c r="I128" s="1749" t="s">
        <v>9</v>
      </c>
      <c r="J128" s="1749" t="s">
        <v>8</v>
      </c>
      <c r="K128" s="1749" t="s">
        <v>10</v>
      </c>
      <c r="L128" s="1750" t="s">
        <v>11</v>
      </c>
      <c r="M128" s="1751" t="s">
        <v>12</v>
      </c>
      <c r="N128" s="1749" t="s">
        <v>13</v>
      </c>
      <c r="O128" s="1752" t="s">
        <v>14</v>
      </c>
      <c r="Q128" s="374" t="s">
        <v>573</v>
      </c>
      <c r="R128" s="375" t="s">
        <v>573</v>
      </c>
      <c r="S128" s="375" t="s">
        <v>573</v>
      </c>
      <c r="T128" s="375" t="s">
        <v>573</v>
      </c>
      <c r="U128" s="376" t="s">
        <v>573</v>
      </c>
      <c r="V128" s="374" t="s">
        <v>573</v>
      </c>
      <c r="W128" s="375" t="s">
        <v>574</v>
      </c>
      <c r="X128" s="375" t="s">
        <v>573</v>
      </c>
      <c r="Y128" s="375" t="s">
        <v>574</v>
      </c>
      <c r="Z128" s="375" t="s">
        <v>573</v>
      </c>
      <c r="AA128" s="375" t="s">
        <v>574</v>
      </c>
      <c r="AB128" s="375" t="s">
        <v>573</v>
      </c>
      <c r="AC128" s="375" t="s">
        <v>574</v>
      </c>
      <c r="AD128" s="377" t="s">
        <v>573</v>
      </c>
      <c r="AE128" s="378" t="s">
        <v>573</v>
      </c>
      <c r="AF128" s="378" t="s">
        <v>573</v>
      </c>
      <c r="AG128" s="378"/>
      <c r="AH128" s="379" t="s">
        <v>573</v>
      </c>
      <c r="AI128" s="377" t="s">
        <v>573</v>
      </c>
      <c r="AJ128" s="378" t="s">
        <v>574</v>
      </c>
      <c r="AK128" s="378" t="s">
        <v>573</v>
      </c>
      <c r="AL128" s="378" t="s">
        <v>574</v>
      </c>
      <c r="AM128" s="378" t="s">
        <v>573</v>
      </c>
      <c r="AN128" s="378" t="s">
        <v>574</v>
      </c>
      <c r="AO128" s="378" t="s">
        <v>573</v>
      </c>
      <c r="AP128" s="379" t="s">
        <v>574</v>
      </c>
      <c r="AQ128" s="422" t="s">
        <v>573</v>
      </c>
      <c r="AR128" s="423" t="s">
        <v>574</v>
      </c>
      <c r="AS128" s="423" t="s">
        <v>573</v>
      </c>
      <c r="AT128" s="423" t="s">
        <v>574</v>
      </c>
      <c r="AU128" s="423" t="s">
        <v>573</v>
      </c>
      <c r="AV128" s="426" t="s">
        <v>574</v>
      </c>
      <c r="AW128" s="380" t="s">
        <v>573</v>
      </c>
      <c r="AX128" s="381" t="s">
        <v>574</v>
      </c>
      <c r="AY128" s="381" t="s">
        <v>573</v>
      </c>
      <c r="AZ128" s="381" t="s">
        <v>574</v>
      </c>
      <c r="BA128" s="381" t="s">
        <v>573</v>
      </c>
      <c r="BB128" s="382" t="s">
        <v>574</v>
      </c>
    </row>
    <row r="129" spans="1:54" ht="24" customHeight="1" x14ac:dyDescent="0.2">
      <c r="A129" s="227"/>
      <c r="B129" s="118" t="s">
        <v>1318</v>
      </c>
      <c r="C129" s="565" t="s">
        <v>962</v>
      </c>
      <c r="D129" s="403"/>
      <c r="E129" s="1771"/>
      <c r="F129" s="1772"/>
      <c r="G129" s="1771"/>
      <c r="H129" s="1772"/>
      <c r="I129" s="1771"/>
      <c r="J129" s="1772"/>
      <c r="K129" s="100"/>
      <c r="L129" s="100"/>
      <c r="M129" s="100"/>
      <c r="N129" s="100"/>
      <c r="O129" s="387"/>
      <c r="Q129" s="446"/>
      <c r="R129" s="392"/>
      <c r="S129" s="392"/>
      <c r="T129" s="392"/>
      <c r="U129" s="433"/>
      <c r="V129" s="432"/>
      <c r="W129" s="392"/>
      <c r="X129" s="392"/>
      <c r="Y129" s="392"/>
      <c r="Z129" s="392"/>
      <c r="AA129" s="392"/>
      <c r="AB129" s="392"/>
      <c r="AC129" s="392"/>
      <c r="AD129" s="432"/>
      <c r="AE129" s="392"/>
      <c r="AF129" s="392"/>
      <c r="AG129" s="392"/>
      <c r="AH129" s="433"/>
      <c r="AI129" s="432"/>
      <c r="AJ129" s="392"/>
      <c r="AK129" s="392"/>
      <c r="AL129" s="392"/>
      <c r="AM129" s="392"/>
      <c r="AN129" s="392"/>
      <c r="AO129" s="392"/>
      <c r="AP129" s="433"/>
      <c r="AQ129" s="432"/>
      <c r="AR129" s="723"/>
      <c r="AS129" s="392"/>
      <c r="AT129" s="424"/>
      <c r="AU129" s="424"/>
      <c r="AV129" s="433"/>
      <c r="AW129" s="432"/>
      <c r="AX129" s="392"/>
      <c r="AY129" s="392"/>
      <c r="AZ129" s="392"/>
      <c r="BA129" s="392"/>
      <c r="BB129" s="433"/>
    </row>
    <row r="130" spans="1:54" s="68" customFormat="1" ht="15" customHeight="1" x14ac:dyDescent="0.2">
      <c r="A130" s="609"/>
      <c r="B130" s="119" t="s">
        <v>961</v>
      </c>
      <c r="C130" s="48" t="s">
        <v>95</v>
      </c>
      <c r="D130" s="20">
        <v>2</v>
      </c>
      <c r="E130" s="1799">
        <v>2</v>
      </c>
      <c r="F130" s="1800"/>
      <c r="G130" s="99">
        <v>8</v>
      </c>
      <c r="H130" s="99">
        <v>1</v>
      </c>
      <c r="I130" s="99">
        <v>8</v>
      </c>
      <c r="J130" s="99">
        <v>1</v>
      </c>
      <c r="K130" s="99">
        <v>0</v>
      </c>
      <c r="L130" s="99">
        <v>2</v>
      </c>
      <c r="M130" s="400">
        <f>SUM(G130,I130,K130)</f>
        <v>16</v>
      </c>
      <c r="N130" s="400">
        <f>((G130*H130)*1.5)+((I130*J130)*1)+((K130*L130)*1)</f>
        <v>20</v>
      </c>
      <c r="O130" s="404"/>
      <c r="Q130" s="427">
        <v>1</v>
      </c>
      <c r="R130" s="388"/>
      <c r="S130" s="388"/>
      <c r="T130" s="388"/>
      <c r="U130" s="428"/>
      <c r="V130" s="427">
        <v>1</v>
      </c>
      <c r="W130" s="388" t="s">
        <v>908</v>
      </c>
      <c r="X130" s="388"/>
      <c r="Y130" s="388"/>
      <c r="Z130" s="388"/>
      <c r="AA130" s="388"/>
      <c r="AB130" s="388"/>
      <c r="AC130" s="388"/>
      <c r="AD130" s="440"/>
      <c r="AE130" s="395"/>
      <c r="AF130" s="395"/>
      <c r="AG130" s="395"/>
      <c r="AH130" s="442"/>
      <c r="AI130" s="440">
        <v>2</v>
      </c>
      <c r="AJ130" s="395" t="s">
        <v>908</v>
      </c>
      <c r="AK130" s="395"/>
      <c r="AL130" s="395"/>
      <c r="AM130" s="395"/>
      <c r="AN130" s="395"/>
      <c r="AO130" s="395"/>
      <c r="AP130" s="442"/>
      <c r="AQ130" s="427"/>
      <c r="AR130" s="388"/>
      <c r="AS130" s="388"/>
      <c r="AT130" s="388"/>
      <c r="AU130" s="388"/>
      <c r="AV130" s="428"/>
      <c r="AW130" s="427" t="s">
        <v>1425</v>
      </c>
      <c r="AX130" s="388" t="s">
        <v>908</v>
      </c>
      <c r="AY130" s="388"/>
      <c r="AZ130" s="388"/>
      <c r="BA130" s="388"/>
      <c r="BB130" s="428"/>
    </row>
    <row r="131" spans="1:54" s="68" customFormat="1" ht="15" customHeight="1" x14ac:dyDescent="0.2">
      <c r="A131" s="609"/>
      <c r="B131" s="1881" t="s">
        <v>960</v>
      </c>
      <c r="C131" s="1882"/>
      <c r="D131" s="20"/>
      <c r="E131" s="1801"/>
      <c r="F131" s="1802"/>
      <c r="G131" s="99"/>
      <c r="H131" s="99"/>
      <c r="I131" s="99"/>
      <c r="J131" s="99"/>
      <c r="K131" s="99"/>
      <c r="L131" s="99"/>
      <c r="M131" s="400"/>
      <c r="N131" s="400"/>
      <c r="O131" s="404"/>
      <c r="Q131" s="427"/>
      <c r="R131" s="388"/>
      <c r="S131" s="388"/>
      <c r="T131" s="388"/>
      <c r="U131" s="428"/>
      <c r="V131" s="427"/>
      <c r="W131" s="388"/>
      <c r="X131" s="388"/>
      <c r="Y131" s="388"/>
      <c r="Z131" s="388"/>
      <c r="AA131" s="388"/>
      <c r="AB131" s="388"/>
      <c r="AC131" s="388"/>
      <c r="AD131" s="440"/>
      <c r="AE131" s="395"/>
      <c r="AF131" s="395"/>
      <c r="AG131" s="395"/>
      <c r="AH131" s="442"/>
      <c r="AI131" s="440"/>
      <c r="AJ131" s="395"/>
      <c r="AK131" s="395"/>
      <c r="AL131" s="395"/>
      <c r="AM131" s="395"/>
      <c r="AN131" s="395"/>
      <c r="AO131" s="395"/>
      <c r="AP131" s="442"/>
      <c r="AQ131" s="427"/>
      <c r="AR131" s="471"/>
      <c r="AS131" s="388"/>
      <c r="AT131" s="438"/>
      <c r="AU131" s="438"/>
      <c r="AV131" s="428"/>
      <c r="AW131" s="427"/>
      <c r="AX131" s="388"/>
      <c r="AY131" s="388"/>
      <c r="AZ131" s="388"/>
      <c r="BA131" s="388"/>
      <c r="BB131" s="428"/>
    </row>
    <row r="132" spans="1:54" ht="27.75" customHeight="1" x14ac:dyDescent="0.2">
      <c r="A132" s="227"/>
      <c r="B132" s="118" t="s">
        <v>1324</v>
      </c>
      <c r="C132" s="581" t="s">
        <v>963</v>
      </c>
      <c r="D132" s="16"/>
      <c r="E132" s="1771"/>
      <c r="F132" s="1772"/>
      <c r="G132" s="16"/>
      <c r="H132" s="17"/>
      <c r="I132" s="16"/>
      <c r="J132" s="17"/>
      <c r="K132" s="17"/>
      <c r="L132" s="17"/>
      <c r="M132" s="17"/>
      <c r="N132" s="17"/>
      <c r="O132" s="19"/>
      <c r="Q132" s="446"/>
      <c r="R132" s="392"/>
      <c r="S132" s="392"/>
      <c r="T132" s="392"/>
      <c r="U132" s="433"/>
      <c r="V132" s="432"/>
      <c r="W132" s="392"/>
      <c r="X132" s="392"/>
      <c r="Y132" s="392"/>
      <c r="Z132" s="392"/>
      <c r="AA132" s="392"/>
      <c r="AB132" s="392"/>
      <c r="AC132" s="392"/>
      <c r="AD132" s="432"/>
      <c r="AE132" s="392"/>
      <c r="AF132" s="392"/>
      <c r="AG132" s="392"/>
      <c r="AH132" s="433"/>
      <c r="AI132" s="432"/>
      <c r="AJ132" s="392"/>
      <c r="AK132" s="392"/>
      <c r="AL132" s="392"/>
      <c r="AM132" s="392"/>
      <c r="AN132" s="392"/>
      <c r="AO132" s="392"/>
      <c r="AP132" s="433"/>
      <c r="AQ132" s="432"/>
      <c r="AR132" s="723"/>
      <c r="AS132" s="392"/>
      <c r="AT132" s="424"/>
      <c r="AU132" s="424"/>
      <c r="AV132" s="433"/>
      <c r="AW132" s="432"/>
      <c r="AX132" s="392"/>
      <c r="AY132" s="392"/>
      <c r="AZ132" s="392"/>
      <c r="BA132" s="392"/>
      <c r="BB132" s="433"/>
    </row>
    <row r="133" spans="1:54" ht="24" customHeight="1" x14ac:dyDescent="0.2">
      <c r="A133" s="227"/>
      <c r="B133" s="119" t="s">
        <v>717</v>
      </c>
      <c r="C133" s="48" t="s">
        <v>662</v>
      </c>
      <c r="D133" s="20">
        <v>3</v>
      </c>
      <c r="E133" s="1799">
        <v>3</v>
      </c>
      <c r="F133" s="1800"/>
      <c r="G133" s="20">
        <v>0</v>
      </c>
      <c r="H133" s="20">
        <v>1</v>
      </c>
      <c r="I133" s="20">
        <v>0</v>
      </c>
      <c r="J133" s="20">
        <v>1</v>
      </c>
      <c r="K133" s="20">
        <v>32</v>
      </c>
      <c r="L133" s="20">
        <v>1</v>
      </c>
      <c r="M133" s="18">
        <f>SUM(G133,I133,K133)</f>
        <v>32</v>
      </c>
      <c r="N133" s="18">
        <f>((G133*H133)*1.5)+((I133*J133)*1)+((K133*L133)*1)</f>
        <v>32</v>
      </c>
      <c r="O133" s="22" t="s">
        <v>19</v>
      </c>
      <c r="Q133" s="436"/>
      <c r="R133" s="389"/>
      <c r="S133" s="389"/>
      <c r="T133" s="822" t="s">
        <v>1421</v>
      </c>
      <c r="U133" s="437"/>
      <c r="V133" s="436"/>
      <c r="W133" s="389"/>
      <c r="X133" s="389"/>
      <c r="Y133" s="389"/>
      <c r="Z133" s="389"/>
      <c r="AA133" s="389"/>
      <c r="AB133" s="822" t="s">
        <v>1421</v>
      </c>
      <c r="AC133" s="822" t="s">
        <v>1530</v>
      </c>
      <c r="AD133" s="440"/>
      <c r="AE133" s="395"/>
      <c r="AF133" s="395"/>
      <c r="AG133" s="395" t="s">
        <v>1421</v>
      </c>
      <c r="AH133" s="442"/>
      <c r="AI133" s="440" t="s">
        <v>19</v>
      </c>
      <c r="AJ133" s="395" t="s">
        <v>19</v>
      </c>
      <c r="AK133" s="395"/>
      <c r="AL133" s="395"/>
      <c r="AM133" s="395"/>
      <c r="AN133" s="395"/>
      <c r="AO133" s="395" t="s">
        <v>1421</v>
      </c>
      <c r="AP133" s="442" t="s">
        <v>1534</v>
      </c>
      <c r="AQ133" s="427" t="s">
        <v>1431</v>
      </c>
      <c r="AR133" s="388"/>
      <c r="AS133" s="388"/>
      <c r="AT133" s="388"/>
      <c r="AU133" s="388"/>
      <c r="AV133" s="428"/>
      <c r="AW133" s="436"/>
      <c r="AX133" s="389"/>
      <c r="AY133" s="389"/>
      <c r="AZ133" s="389"/>
      <c r="BA133" s="389"/>
      <c r="BB133" s="437"/>
    </row>
    <row r="134" spans="1:54" ht="24" customHeight="1" x14ac:dyDescent="0.2">
      <c r="A134" s="641" t="s">
        <v>1361</v>
      </c>
      <c r="B134" s="710" t="s">
        <v>587</v>
      </c>
      <c r="C134" s="223" t="s">
        <v>588</v>
      </c>
      <c r="D134" s="20" t="s">
        <v>19</v>
      </c>
      <c r="E134" s="1795">
        <v>5</v>
      </c>
      <c r="F134" s="1796"/>
      <c r="G134" s="20"/>
      <c r="H134" s="20"/>
      <c r="I134" s="20"/>
      <c r="J134" s="20"/>
      <c r="K134" s="20"/>
      <c r="L134" s="20"/>
      <c r="M134" s="18"/>
      <c r="N134" s="18"/>
      <c r="O134" s="22"/>
      <c r="Q134" s="943" t="s">
        <v>1563</v>
      </c>
      <c r="R134" s="389"/>
      <c r="S134" s="389"/>
      <c r="T134" s="389"/>
      <c r="U134" s="437"/>
      <c r="V134" s="436"/>
      <c r="W134" s="389"/>
      <c r="X134" s="389"/>
      <c r="Y134" s="389"/>
      <c r="Z134" s="389"/>
      <c r="AA134" s="389"/>
      <c r="AB134" s="389"/>
      <c r="AC134" s="389"/>
      <c r="AD134" s="440"/>
      <c r="AE134" s="395"/>
      <c r="AF134" s="395"/>
      <c r="AG134" s="395"/>
      <c r="AH134" s="442"/>
      <c r="AI134" s="440"/>
      <c r="AJ134" s="395"/>
      <c r="AK134" s="395"/>
      <c r="AL134" s="395"/>
      <c r="AM134" s="395"/>
      <c r="AN134" s="395"/>
      <c r="AO134" s="395"/>
      <c r="AP134" s="442"/>
      <c r="AQ134" s="427"/>
      <c r="AR134" s="471"/>
      <c r="AS134" s="388"/>
      <c r="AT134" s="438"/>
      <c r="AU134" s="438"/>
      <c r="AV134" s="428"/>
      <c r="AW134" s="436"/>
      <c r="AX134" s="389"/>
      <c r="AY134" s="389"/>
      <c r="AZ134" s="389"/>
      <c r="BA134" s="389"/>
      <c r="BB134" s="437"/>
    </row>
    <row r="135" spans="1:54" s="63" customFormat="1" ht="25.5" customHeight="1" x14ac:dyDescent="0.2">
      <c r="A135" s="418"/>
      <c r="B135" s="118" t="s">
        <v>1323</v>
      </c>
      <c r="C135" s="582" t="s">
        <v>964</v>
      </c>
      <c r="D135" s="51"/>
      <c r="E135" s="1771"/>
      <c r="F135" s="1772"/>
      <c r="G135" s="16"/>
      <c r="H135" s="51"/>
      <c r="I135" s="16"/>
      <c r="J135" s="52"/>
      <c r="K135" s="51"/>
      <c r="L135" s="51"/>
      <c r="M135" s="52"/>
      <c r="N135" s="52"/>
      <c r="O135" s="53"/>
      <c r="Q135" s="446"/>
      <c r="R135" s="392"/>
      <c r="S135" s="392"/>
      <c r="T135" s="392"/>
      <c r="U135" s="433"/>
      <c r="V135" s="432"/>
      <c r="W135" s="392"/>
      <c r="X135" s="392"/>
      <c r="Y135" s="392"/>
      <c r="Z135" s="392"/>
      <c r="AA135" s="392"/>
      <c r="AB135" s="392"/>
      <c r="AC135" s="392"/>
      <c r="AD135" s="432"/>
      <c r="AE135" s="392"/>
      <c r="AF135" s="392"/>
      <c r="AG135" s="392"/>
      <c r="AH135" s="433"/>
      <c r="AI135" s="432"/>
      <c r="AJ135" s="392"/>
      <c r="AK135" s="392"/>
      <c r="AL135" s="392"/>
      <c r="AM135" s="392"/>
      <c r="AN135" s="392"/>
      <c r="AO135" s="392"/>
      <c r="AP135" s="433"/>
      <c r="AQ135" s="432"/>
      <c r="AR135" s="723"/>
      <c r="AS135" s="392"/>
      <c r="AT135" s="424"/>
      <c r="AU135" s="424"/>
      <c r="AV135" s="433"/>
      <c r="AW135" s="432"/>
      <c r="AX135" s="392"/>
      <c r="AY135" s="392"/>
      <c r="AZ135" s="392"/>
      <c r="BA135" s="392"/>
      <c r="BB135" s="433"/>
    </row>
    <row r="136" spans="1:54" ht="12.75" customHeight="1" x14ac:dyDescent="0.2">
      <c r="A136" s="227"/>
      <c r="B136" s="119" t="s">
        <v>722</v>
      </c>
      <c r="C136" s="48" t="s">
        <v>94</v>
      </c>
      <c r="D136" s="20">
        <v>3</v>
      </c>
      <c r="E136" s="1799">
        <v>3</v>
      </c>
      <c r="F136" s="1800"/>
      <c r="G136" s="20">
        <v>4</v>
      </c>
      <c r="H136" s="20">
        <v>1</v>
      </c>
      <c r="I136" s="20">
        <v>28</v>
      </c>
      <c r="J136" s="20">
        <v>1</v>
      </c>
      <c r="K136" s="20">
        <v>0</v>
      </c>
      <c r="L136" s="20">
        <v>2</v>
      </c>
      <c r="M136" s="18">
        <f>SUM(G136,I136,K136)</f>
        <v>32</v>
      </c>
      <c r="N136" s="18">
        <f>((G136*H136)*1.5)+((I136*J136)*1)+((K136*L136)*1)</f>
        <v>34</v>
      </c>
      <c r="O136" s="22" t="s">
        <v>661</v>
      </c>
      <c r="Q136" s="427">
        <v>1.5</v>
      </c>
      <c r="R136" s="388">
        <v>1.5</v>
      </c>
      <c r="S136" s="388"/>
      <c r="T136" s="388"/>
      <c r="U136" s="428"/>
      <c r="V136" s="427" t="s">
        <v>19</v>
      </c>
      <c r="W136" s="388"/>
      <c r="X136" s="388"/>
      <c r="Y136" s="388"/>
      <c r="Z136" s="388"/>
      <c r="AA136" s="388"/>
      <c r="AB136" s="388"/>
      <c r="AC136" s="388"/>
      <c r="AD136" s="440">
        <v>1.5</v>
      </c>
      <c r="AE136" s="395">
        <v>1.5</v>
      </c>
      <c r="AF136" s="395"/>
      <c r="AG136" s="395"/>
      <c r="AH136" s="442"/>
      <c r="AI136" s="440"/>
      <c r="AJ136" s="395"/>
      <c r="AK136" s="395"/>
      <c r="AL136" s="395"/>
      <c r="AM136" s="395"/>
      <c r="AN136" s="395"/>
      <c r="AO136" s="395"/>
      <c r="AP136" s="442"/>
      <c r="AQ136" s="427" t="s">
        <v>1455</v>
      </c>
      <c r="AR136" s="388" t="s">
        <v>909</v>
      </c>
      <c r="AS136" s="388"/>
      <c r="AT136" s="388"/>
      <c r="AU136" s="388"/>
      <c r="AV136" s="428"/>
      <c r="AW136" s="427"/>
      <c r="AX136" s="388"/>
      <c r="AY136" s="388"/>
      <c r="AZ136" s="388"/>
      <c r="BA136" s="388"/>
      <c r="BB136" s="428"/>
    </row>
    <row r="137" spans="1:54" ht="23.25" customHeight="1" x14ac:dyDescent="0.2">
      <c r="A137" s="227"/>
      <c r="B137" s="118" t="s">
        <v>1322</v>
      </c>
      <c r="C137" s="582" t="s">
        <v>965</v>
      </c>
      <c r="D137" s="16"/>
      <c r="E137" s="1771"/>
      <c r="F137" s="1772"/>
      <c r="G137" s="16"/>
      <c r="H137" s="17"/>
      <c r="I137" s="16"/>
      <c r="J137" s="17"/>
      <c r="K137" s="17"/>
      <c r="L137" s="17"/>
      <c r="M137" s="17"/>
      <c r="N137" s="17"/>
      <c r="O137" s="19"/>
      <c r="Q137" s="446"/>
      <c r="R137" s="392"/>
      <c r="S137" s="392"/>
      <c r="T137" s="392"/>
      <c r="U137" s="433"/>
      <c r="V137" s="432"/>
      <c r="W137" s="392"/>
      <c r="X137" s="392"/>
      <c r="Y137" s="392"/>
      <c r="Z137" s="392"/>
      <c r="AA137" s="392"/>
      <c r="AB137" s="392"/>
      <c r="AC137" s="392"/>
      <c r="AD137" s="432"/>
      <c r="AE137" s="392"/>
      <c r="AF137" s="392"/>
      <c r="AG137" s="392"/>
      <c r="AH137" s="433"/>
      <c r="AI137" s="432"/>
      <c r="AJ137" s="392"/>
      <c r="AK137" s="392"/>
      <c r="AL137" s="392"/>
      <c r="AM137" s="392"/>
      <c r="AN137" s="392"/>
      <c r="AO137" s="392"/>
      <c r="AP137" s="433"/>
      <c r="AQ137" s="432"/>
      <c r="AR137" s="723"/>
      <c r="AS137" s="392"/>
      <c r="AT137" s="424"/>
      <c r="AU137" s="424"/>
      <c r="AV137" s="433"/>
      <c r="AW137" s="432"/>
      <c r="AX137" s="392"/>
      <c r="AY137" s="392"/>
      <c r="AZ137" s="392"/>
      <c r="BA137" s="392"/>
      <c r="BB137" s="433"/>
    </row>
    <row r="138" spans="1:54" s="68" customFormat="1" ht="16.5" customHeight="1" thickBot="1" x14ac:dyDescent="0.25">
      <c r="A138" s="715" t="s">
        <v>1362</v>
      </c>
      <c r="B138" s="94" t="s">
        <v>718</v>
      </c>
      <c r="C138" s="91" t="s">
        <v>733</v>
      </c>
      <c r="D138" s="65">
        <v>4</v>
      </c>
      <c r="E138" s="1801"/>
      <c r="F138" s="1802"/>
      <c r="G138" s="65">
        <v>0</v>
      </c>
      <c r="H138" s="65">
        <v>1</v>
      </c>
      <c r="I138" s="65">
        <v>16</v>
      </c>
      <c r="J138" s="65">
        <v>1</v>
      </c>
      <c r="K138" s="65">
        <v>0</v>
      </c>
      <c r="L138" s="65">
        <v>2</v>
      </c>
      <c r="M138" s="66">
        <f>SUM(G138,I138,K138)</f>
        <v>16</v>
      </c>
      <c r="N138" s="66">
        <f>((G138*H138)*1.5)+((I138*J138)*1)+((K138*L138)*1)</f>
        <v>16</v>
      </c>
      <c r="O138" s="67" t="s">
        <v>19</v>
      </c>
      <c r="Q138" s="436" t="s">
        <v>1409</v>
      </c>
      <c r="R138" s="389"/>
      <c r="S138" s="389" t="s">
        <v>1409</v>
      </c>
      <c r="T138" s="389"/>
      <c r="U138" s="437"/>
      <c r="V138" s="436"/>
      <c r="W138" s="389"/>
      <c r="X138" s="389"/>
      <c r="Y138" s="389"/>
      <c r="Z138" s="389"/>
      <c r="AA138" s="389"/>
      <c r="AB138" s="389"/>
      <c r="AC138" s="389"/>
      <c r="AD138" s="468" t="s">
        <v>1533</v>
      </c>
      <c r="AE138" s="467"/>
      <c r="AF138" s="467"/>
      <c r="AG138" s="467"/>
      <c r="AH138" s="469"/>
      <c r="AI138" s="468"/>
      <c r="AJ138" s="467"/>
      <c r="AK138" s="467"/>
      <c r="AL138" s="467"/>
      <c r="AM138" s="467"/>
      <c r="AN138" s="467"/>
      <c r="AO138" s="467"/>
      <c r="AP138" s="469"/>
      <c r="AQ138" s="436" t="s">
        <v>1524</v>
      </c>
      <c r="AR138" s="389"/>
      <c r="AS138" s="389"/>
      <c r="AT138" s="389"/>
      <c r="AU138" s="389"/>
      <c r="AV138" s="437"/>
      <c r="AW138" s="436"/>
      <c r="AX138" s="389"/>
      <c r="AY138" s="389"/>
      <c r="AZ138" s="389"/>
      <c r="BA138" s="389"/>
      <c r="BB138" s="437"/>
    </row>
    <row r="139" spans="1:54" ht="15" customHeight="1" x14ac:dyDescent="0.2">
      <c r="A139" s="227"/>
      <c r="B139" s="118" t="s">
        <v>1321</v>
      </c>
      <c r="C139" s="582" t="s">
        <v>967</v>
      </c>
      <c r="D139" s="51"/>
      <c r="E139" s="1771"/>
      <c r="F139" s="1772"/>
      <c r="G139" s="16"/>
      <c r="H139" s="51"/>
      <c r="I139" s="16"/>
      <c r="J139" s="52"/>
      <c r="K139" s="51"/>
      <c r="L139" s="51"/>
      <c r="M139" s="52"/>
      <c r="N139" s="52"/>
      <c r="O139" s="53"/>
      <c r="Q139" s="446"/>
      <c r="R139" s="392"/>
      <c r="S139" s="392"/>
      <c r="T139" s="392"/>
      <c r="U139" s="433"/>
      <c r="V139" s="432"/>
      <c r="W139" s="392"/>
      <c r="X139" s="392"/>
      <c r="Y139" s="392"/>
      <c r="Z139" s="392"/>
      <c r="AA139" s="392"/>
      <c r="AB139" s="392"/>
      <c r="AC139" s="392"/>
      <c r="AD139" s="432"/>
      <c r="AE139" s="392"/>
      <c r="AF139" s="392"/>
      <c r="AG139" s="392"/>
      <c r="AH139" s="433"/>
      <c r="AI139" s="432"/>
      <c r="AJ139" s="392"/>
      <c r="AK139" s="392"/>
      <c r="AL139" s="392"/>
      <c r="AM139" s="392"/>
      <c r="AN139" s="392"/>
      <c r="AO139" s="392"/>
      <c r="AP139" s="433"/>
      <c r="AQ139" s="432"/>
      <c r="AR139" s="723"/>
      <c r="AS139" s="392"/>
      <c r="AT139" s="424"/>
      <c r="AU139" s="424"/>
      <c r="AV139" s="433"/>
      <c r="AW139" s="432"/>
      <c r="AX139" s="392"/>
      <c r="AY139" s="392"/>
      <c r="AZ139" s="392"/>
      <c r="BA139" s="392"/>
      <c r="BB139" s="433"/>
    </row>
    <row r="140" spans="1:54" ht="15" customHeight="1" x14ac:dyDescent="0.2">
      <c r="A140" s="227" t="s">
        <v>1558</v>
      </c>
      <c r="B140" s="119" t="s">
        <v>719</v>
      </c>
      <c r="C140" s="137" t="s">
        <v>98</v>
      </c>
      <c r="D140" s="20">
        <v>3</v>
      </c>
      <c r="E140" s="1799">
        <v>3</v>
      </c>
      <c r="F140" s="1800"/>
      <c r="G140" s="20">
        <v>16</v>
      </c>
      <c r="H140" s="20">
        <v>1</v>
      </c>
      <c r="I140" s="20">
        <v>16</v>
      </c>
      <c r="J140" s="20">
        <v>1</v>
      </c>
      <c r="K140" s="20">
        <v>0</v>
      </c>
      <c r="L140" s="20">
        <v>2</v>
      </c>
      <c r="M140" s="18">
        <f t="shared" ref="M140:M142" si="4">SUM(G140,I140,K140)</f>
        <v>32</v>
      </c>
      <c r="N140" s="18">
        <f t="shared" ref="N140:N142" si="5">((G140*H140)*1.5)+((I140*J140)*1)+((K140*L140)*1)</f>
        <v>40</v>
      </c>
      <c r="O140" s="22"/>
      <c r="Q140" s="427">
        <v>1.5</v>
      </c>
      <c r="R140" s="388"/>
      <c r="S140" s="388"/>
      <c r="T140" s="388"/>
      <c r="U140" s="428"/>
      <c r="V140" s="427">
        <v>1.5</v>
      </c>
      <c r="W140" s="388" t="s">
        <v>1471</v>
      </c>
      <c r="X140" s="388"/>
      <c r="Y140" s="388"/>
      <c r="Z140" s="388"/>
      <c r="AA140" s="388"/>
      <c r="AB140" s="388"/>
      <c r="AC140" s="388"/>
      <c r="AD140" s="440"/>
      <c r="AE140" s="395"/>
      <c r="AF140" s="395"/>
      <c r="AG140" s="395"/>
      <c r="AH140" s="442"/>
      <c r="AI140" s="440">
        <v>3</v>
      </c>
      <c r="AJ140" s="395" t="s">
        <v>908</v>
      </c>
      <c r="AK140" s="395"/>
      <c r="AL140" s="395"/>
      <c r="AM140" s="395"/>
      <c r="AN140" s="395"/>
      <c r="AO140" s="395"/>
      <c r="AP140" s="442"/>
      <c r="AQ140" s="427"/>
      <c r="AR140" s="388"/>
      <c r="AS140" s="388"/>
      <c r="AT140" s="388"/>
      <c r="AU140" s="388"/>
      <c r="AV140" s="428"/>
      <c r="AW140" s="427" t="s">
        <v>1455</v>
      </c>
      <c r="AX140" s="388" t="s">
        <v>908</v>
      </c>
      <c r="AY140" s="388"/>
      <c r="AZ140" s="388"/>
      <c r="BA140" s="388"/>
      <c r="BB140" s="428"/>
    </row>
    <row r="141" spans="1:54" ht="15" customHeight="1" x14ac:dyDescent="0.2">
      <c r="A141" s="227" t="s">
        <v>1558</v>
      </c>
      <c r="B141" s="119" t="s">
        <v>720</v>
      </c>
      <c r="C141" s="137" t="s">
        <v>99</v>
      </c>
      <c r="D141" s="20">
        <v>3</v>
      </c>
      <c r="E141" s="1799">
        <v>3</v>
      </c>
      <c r="F141" s="1800"/>
      <c r="G141" s="20">
        <v>16</v>
      </c>
      <c r="H141" s="20">
        <v>1</v>
      </c>
      <c r="I141" s="20">
        <v>16</v>
      </c>
      <c r="J141" s="20">
        <v>1</v>
      </c>
      <c r="K141" s="20">
        <v>0</v>
      </c>
      <c r="L141" s="20">
        <v>2</v>
      </c>
      <c r="M141" s="18">
        <f t="shared" si="4"/>
        <v>32</v>
      </c>
      <c r="N141" s="18">
        <f t="shared" si="5"/>
        <v>40</v>
      </c>
      <c r="O141" s="22"/>
      <c r="Q141" s="427">
        <v>1.5</v>
      </c>
      <c r="R141" s="388">
        <v>1.5</v>
      </c>
      <c r="S141" s="388"/>
      <c r="T141" s="388"/>
      <c r="U141" s="428"/>
      <c r="V141" s="427" t="s">
        <v>19</v>
      </c>
      <c r="W141" s="388"/>
      <c r="X141" s="388"/>
      <c r="Y141" s="388"/>
      <c r="Z141" s="388"/>
      <c r="AA141" s="388"/>
      <c r="AB141" s="388"/>
      <c r="AC141" s="388"/>
      <c r="AD141" s="440">
        <v>1.5</v>
      </c>
      <c r="AE141" s="395">
        <v>1.5</v>
      </c>
      <c r="AF141" s="395"/>
      <c r="AG141" s="395"/>
      <c r="AH141" s="442"/>
      <c r="AI141" s="440" t="s">
        <v>19</v>
      </c>
      <c r="AJ141" s="395" t="s">
        <v>19</v>
      </c>
      <c r="AK141" s="395"/>
      <c r="AL141" s="395"/>
      <c r="AM141" s="395"/>
      <c r="AN141" s="395"/>
      <c r="AO141" s="395"/>
      <c r="AP141" s="442"/>
      <c r="AQ141" s="427" t="s">
        <v>1455</v>
      </c>
      <c r="AR141" s="388" t="s">
        <v>908</v>
      </c>
      <c r="AS141" s="388"/>
      <c r="AT141" s="388"/>
      <c r="AU141" s="388"/>
      <c r="AV141" s="428"/>
      <c r="AW141" s="427"/>
      <c r="AX141" s="388"/>
      <c r="AY141" s="388"/>
      <c r="AZ141" s="388"/>
      <c r="BA141" s="388"/>
      <c r="BB141" s="428"/>
    </row>
    <row r="142" spans="1:54" ht="12.75" x14ac:dyDescent="0.2">
      <c r="A142" s="227" t="s">
        <v>1555</v>
      </c>
      <c r="B142" s="119" t="s">
        <v>721</v>
      </c>
      <c r="C142" s="48" t="s">
        <v>663</v>
      </c>
      <c r="D142" s="20">
        <v>3</v>
      </c>
      <c r="E142" s="1799">
        <v>3</v>
      </c>
      <c r="F142" s="1800"/>
      <c r="G142" s="20">
        <v>4</v>
      </c>
      <c r="H142" s="20">
        <v>1</v>
      </c>
      <c r="I142" s="20">
        <v>28</v>
      </c>
      <c r="J142" s="20">
        <v>1</v>
      </c>
      <c r="K142" s="20">
        <v>0</v>
      </c>
      <c r="L142" s="20">
        <v>2</v>
      </c>
      <c r="M142" s="18">
        <f t="shared" si="4"/>
        <v>32</v>
      </c>
      <c r="N142" s="18">
        <f t="shared" si="5"/>
        <v>34</v>
      </c>
      <c r="O142" s="22"/>
      <c r="Q142" s="427">
        <v>0.75</v>
      </c>
      <c r="R142" s="388"/>
      <c r="S142" s="388">
        <v>0.75</v>
      </c>
      <c r="T142" s="388"/>
      <c r="U142" s="428"/>
      <c r="V142" s="427">
        <v>1.5</v>
      </c>
      <c r="W142" s="388" t="s">
        <v>1529</v>
      </c>
      <c r="X142" s="388"/>
      <c r="Y142" s="388"/>
      <c r="Z142" s="388"/>
      <c r="AA142" s="388"/>
      <c r="AB142" s="388"/>
      <c r="AC142" s="388"/>
      <c r="AD142" s="440"/>
      <c r="AE142" s="395"/>
      <c r="AF142" s="395"/>
      <c r="AG142" s="395"/>
      <c r="AH142" s="442"/>
      <c r="AI142" s="440">
        <v>3</v>
      </c>
      <c r="AJ142" s="395" t="s">
        <v>909</v>
      </c>
      <c r="AK142" s="395"/>
      <c r="AL142" s="395"/>
      <c r="AM142" s="395"/>
      <c r="AN142" s="395"/>
      <c r="AO142" s="395"/>
      <c r="AP142" s="442"/>
      <c r="AQ142" s="427"/>
      <c r="AR142" s="388"/>
      <c r="AS142" s="388"/>
      <c r="AT142" s="388"/>
      <c r="AU142" s="388"/>
      <c r="AV142" s="428"/>
      <c r="AW142" s="427" t="s">
        <v>1455</v>
      </c>
      <c r="AX142" s="388" t="s">
        <v>908</v>
      </c>
      <c r="AY142" s="388"/>
      <c r="AZ142" s="388"/>
      <c r="BA142" s="388"/>
      <c r="BB142" s="428"/>
    </row>
    <row r="143" spans="1:54" ht="12.75" x14ac:dyDescent="0.2">
      <c r="A143" s="227"/>
      <c r="B143" s="119" t="s">
        <v>966</v>
      </c>
      <c r="C143" s="134" t="s">
        <v>97</v>
      </c>
      <c r="D143" s="20">
        <v>3</v>
      </c>
      <c r="E143" s="1799">
        <v>3</v>
      </c>
      <c r="F143" s="1800"/>
      <c r="G143" s="20">
        <v>16</v>
      </c>
      <c r="H143" s="20">
        <v>1</v>
      </c>
      <c r="I143" s="20">
        <v>16</v>
      </c>
      <c r="J143" s="20">
        <v>1</v>
      </c>
      <c r="K143" s="20">
        <v>0</v>
      </c>
      <c r="L143" s="20">
        <v>2</v>
      </c>
      <c r="M143" s="18">
        <f>SUM(G143,I143,K143)</f>
        <v>32</v>
      </c>
      <c r="N143" s="18">
        <f>((G143*H143)*1.5)+((I143*J143)*1)+((K143*L143)*1)</f>
        <v>40</v>
      </c>
      <c r="O143" s="22"/>
      <c r="Q143" s="427"/>
      <c r="R143" s="388"/>
      <c r="S143" s="388"/>
      <c r="T143" s="388"/>
      <c r="U143" s="428"/>
      <c r="V143" s="427">
        <v>1.5</v>
      </c>
      <c r="W143" s="388" t="s">
        <v>1529</v>
      </c>
      <c r="X143" s="388">
        <v>0.75</v>
      </c>
      <c r="Y143" s="388" t="s">
        <v>1531</v>
      </c>
      <c r="Z143" s="388">
        <v>0.75</v>
      </c>
      <c r="AA143" s="388" t="s">
        <v>1532</v>
      </c>
      <c r="AB143" s="388"/>
      <c r="AC143" s="388"/>
      <c r="AD143" s="440"/>
      <c r="AE143" s="395"/>
      <c r="AF143" s="395"/>
      <c r="AG143" s="395"/>
      <c r="AH143" s="442"/>
      <c r="AI143" s="440">
        <v>1.5</v>
      </c>
      <c r="AJ143" s="395" t="s">
        <v>909</v>
      </c>
      <c r="AK143" s="395">
        <v>0.75</v>
      </c>
      <c r="AL143" s="395" t="s">
        <v>1531</v>
      </c>
      <c r="AM143" s="395">
        <v>0.75</v>
      </c>
      <c r="AN143" s="395" t="s">
        <v>1532</v>
      </c>
      <c r="AO143" s="395"/>
      <c r="AP143" s="442"/>
      <c r="AQ143" s="427"/>
      <c r="AR143" s="388"/>
      <c r="AS143" s="388"/>
      <c r="AT143" s="388"/>
      <c r="AU143" s="388"/>
      <c r="AV143" s="428"/>
      <c r="AW143" s="427" t="s">
        <v>1455</v>
      </c>
      <c r="AX143" s="388" t="s">
        <v>908</v>
      </c>
      <c r="AY143" s="388"/>
      <c r="AZ143" s="388"/>
      <c r="BA143" s="388"/>
      <c r="BB143" s="428"/>
    </row>
    <row r="144" spans="1:54" ht="15" customHeight="1" x14ac:dyDescent="0.2">
      <c r="A144" s="227"/>
      <c r="B144" s="118" t="s">
        <v>1320</v>
      </c>
      <c r="C144" s="565" t="s">
        <v>968</v>
      </c>
      <c r="D144" s="16"/>
      <c r="E144" s="1771"/>
      <c r="F144" s="1772"/>
      <c r="G144" s="16"/>
      <c r="H144" s="17"/>
      <c r="I144" s="16"/>
      <c r="J144" s="17"/>
      <c r="K144" s="17"/>
      <c r="L144" s="17"/>
      <c r="M144" s="17"/>
      <c r="N144" s="17"/>
      <c r="O144" s="19"/>
      <c r="Q144" s="446"/>
      <c r="R144" s="392"/>
      <c r="S144" s="392"/>
      <c r="T144" s="392"/>
      <c r="U144" s="433"/>
      <c r="V144" s="432"/>
      <c r="W144" s="392"/>
      <c r="X144" s="392"/>
      <c r="Y144" s="392"/>
      <c r="Z144" s="392"/>
      <c r="AA144" s="392"/>
      <c r="AB144" s="392"/>
      <c r="AC144" s="392"/>
      <c r="AD144" s="432"/>
      <c r="AE144" s="392"/>
      <c r="AF144" s="392"/>
      <c r="AG144" s="392"/>
      <c r="AH144" s="433"/>
      <c r="AI144" s="432"/>
      <c r="AJ144" s="392"/>
      <c r="AK144" s="392"/>
      <c r="AL144" s="392"/>
      <c r="AM144" s="392"/>
      <c r="AN144" s="392"/>
      <c r="AO144" s="392"/>
      <c r="AP144" s="433"/>
      <c r="AQ144" s="432"/>
      <c r="AR144" s="723"/>
      <c r="AS144" s="392"/>
      <c r="AT144" s="424"/>
      <c r="AU144" s="424"/>
      <c r="AV144" s="433"/>
      <c r="AW144" s="432"/>
      <c r="AX144" s="392"/>
      <c r="AY144" s="392"/>
      <c r="AZ144" s="392"/>
      <c r="BA144" s="392"/>
      <c r="BB144" s="433"/>
    </row>
    <row r="145" spans="1:54" s="68" customFormat="1" ht="15" customHeight="1" x14ac:dyDescent="0.2">
      <c r="A145" s="609" t="s">
        <v>1354</v>
      </c>
      <c r="B145" s="681" t="s">
        <v>556</v>
      </c>
      <c r="C145" s="91" t="s">
        <v>96</v>
      </c>
      <c r="D145" s="65">
        <v>2</v>
      </c>
      <c r="E145" s="1801">
        <v>2</v>
      </c>
      <c r="F145" s="1802"/>
      <c r="G145" s="64">
        <v>0</v>
      </c>
      <c r="H145" s="65">
        <v>1</v>
      </c>
      <c r="I145" s="65">
        <v>20</v>
      </c>
      <c r="J145" s="65">
        <v>1</v>
      </c>
      <c r="K145" s="65">
        <v>0</v>
      </c>
      <c r="L145" s="65">
        <v>2</v>
      </c>
      <c r="M145" s="66">
        <f>SUM(G145,I145,K145)</f>
        <v>20</v>
      </c>
      <c r="N145" s="66">
        <f>((G145*H145)*1.5)+((I145*J145)*1)+((K145*L145)*1)</f>
        <v>20</v>
      </c>
      <c r="O145" s="67" t="s">
        <v>84</v>
      </c>
      <c r="Q145" s="436" t="s">
        <v>1416</v>
      </c>
      <c r="R145" s="389"/>
      <c r="S145" s="389" t="s">
        <v>1416</v>
      </c>
      <c r="T145" s="389"/>
      <c r="U145" s="437"/>
      <c r="V145" s="436"/>
      <c r="W145" s="389"/>
      <c r="X145" s="389"/>
      <c r="Y145" s="389"/>
      <c r="Z145" s="389"/>
      <c r="AA145" s="389"/>
      <c r="AB145" s="389"/>
      <c r="AC145" s="389"/>
      <c r="AD145" s="468" t="s">
        <v>1416</v>
      </c>
      <c r="AE145" s="467"/>
      <c r="AF145" s="467" t="s">
        <v>1416</v>
      </c>
      <c r="AG145" s="467"/>
      <c r="AH145" s="469"/>
      <c r="AI145" s="468"/>
      <c r="AJ145" s="467"/>
      <c r="AK145" s="467"/>
      <c r="AL145" s="467"/>
      <c r="AM145" s="467"/>
      <c r="AN145" s="467"/>
      <c r="AO145" s="467"/>
      <c r="AP145" s="469"/>
      <c r="AQ145" s="1008" t="s">
        <v>1562</v>
      </c>
      <c r="AR145" s="389"/>
      <c r="AS145" s="389"/>
      <c r="AT145" s="389"/>
      <c r="AU145" s="389"/>
      <c r="AV145" s="437"/>
      <c r="AW145" s="436"/>
      <c r="AX145" s="389"/>
      <c r="AY145" s="389"/>
      <c r="AZ145" s="389"/>
      <c r="BA145" s="394"/>
      <c r="BB145" s="949"/>
    </row>
    <row r="146" spans="1:54" ht="15" customHeight="1" x14ac:dyDescent="0.2">
      <c r="A146" s="227"/>
      <c r="B146" s="118" t="s">
        <v>1319</v>
      </c>
      <c r="C146" s="582" t="s">
        <v>969</v>
      </c>
      <c r="D146" s="51"/>
      <c r="E146" s="1771"/>
      <c r="F146" s="1772"/>
      <c r="G146" s="16"/>
      <c r="H146" s="51"/>
      <c r="I146" s="16"/>
      <c r="J146" s="52"/>
      <c r="K146" s="51"/>
      <c r="L146" s="51"/>
      <c r="M146" s="52"/>
      <c r="N146" s="52"/>
      <c r="O146" s="53"/>
      <c r="Q146" s="446"/>
      <c r="R146" s="392"/>
      <c r="S146" s="392"/>
      <c r="T146" s="392"/>
      <c r="U146" s="433"/>
      <c r="V146" s="432"/>
      <c r="W146" s="392"/>
      <c r="X146" s="392"/>
      <c r="Y146" s="392"/>
      <c r="Z146" s="392"/>
      <c r="AA146" s="392"/>
      <c r="AB146" s="392"/>
      <c r="AC146" s="392"/>
      <c r="AD146" s="432"/>
      <c r="AE146" s="392"/>
      <c r="AF146" s="392"/>
      <c r="AG146" s="392"/>
      <c r="AH146" s="433"/>
      <c r="AI146" s="432"/>
      <c r="AJ146" s="392"/>
      <c r="AK146" s="392"/>
      <c r="AL146" s="392"/>
      <c r="AM146" s="392"/>
      <c r="AN146" s="392"/>
      <c r="AO146" s="392"/>
      <c r="AP146" s="433"/>
      <c r="AQ146" s="432"/>
      <c r="AR146" s="723"/>
      <c r="AS146" s="392"/>
      <c r="AT146" s="424"/>
      <c r="AU146" s="424"/>
      <c r="AV146" s="433"/>
      <c r="AW146" s="432"/>
      <c r="AX146" s="392"/>
      <c r="AY146" s="392"/>
      <c r="AZ146" s="392"/>
      <c r="BA146" s="392"/>
      <c r="BB146" s="433"/>
    </row>
    <row r="147" spans="1:54" ht="24.75" customHeight="1" x14ac:dyDescent="0.2">
      <c r="A147" s="227" t="s">
        <v>1559</v>
      </c>
      <c r="B147" s="119" t="s">
        <v>953</v>
      </c>
      <c r="C147" s="48" t="s">
        <v>664</v>
      </c>
      <c r="D147" s="20">
        <v>2</v>
      </c>
      <c r="E147" s="1799">
        <v>2</v>
      </c>
      <c r="F147" s="1800"/>
      <c r="G147" s="20">
        <v>0</v>
      </c>
      <c r="H147" s="20">
        <v>1</v>
      </c>
      <c r="I147" s="20">
        <v>0</v>
      </c>
      <c r="J147" s="20">
        <v>1</v>
      </c>
      <c r="K147" s="20">
        <v>16</v>
      </c>
      <c r="L147" s="20">
        <v>2</v>
      </c>
      <c r="M147" s="18">
        <f>SUM(G147,I147,K147)</f>
        <v>16</v>
      </c>
      <c r="N147" s="18">
        <f>((G147*H147)*1.5)+((I147*J147)*1)+((K147*L147)*1)</f>
        <v>32</v>
      </c>
      <c r="O147" s="22"/>
      <c r="Q147" s="427"/>
      <c r="R147" s="388"/>
      <c r="S147" s="388"/>
      <c r="T147" s="388">
        <v>1</v>
      </c>
      <c r="U147" s="428"/>
      <c r="V147" s="427">
        <v>1</v>
      </c>
      <c r="W147" s="388" t="s">
        <v>1531</v>
      </c>
      <c r="X147" s="388"/>
      <c r="Y147" s="388"/>
      <c r="Z147" s="388"/>
      <c r="AA147" s="388"/>
      <c r="AB147" s="388"/>
      <c r="AC147" s="388"/>
      <c r="AD147" s="440"/>
      <c r="AE147" s="395"/>
      <c r="AF147" s="395"/>
      <c r="AG147" s="395">
        <v>1</v>
      </c>
      <c r="AH147" s="442"/>
      <c r="AI147" s="440">
        <v>1</v>
      </c>
      <c r="AJ147" s="395" t="s">
        <v>1531</v>
      </c>
      <c r="AK147" s="395"/>
      <c r="AL147" s="395"/>
      <c r="AM147" s="395"/>
      <c r="AN147" s="395"/>
      <c r="AO147" s="395"/>
      <c r="AP147" s="442"/>
      <c r="AQ147" s="427"/>
      <c r="AR147" s="388"/>
      <c r="AS147" s="388"/>
      <c r="AT147" s="388"/>
      <c r="AU147" s="388"/>
      <c r="AV147" s="428"/>
      <c r="AW147" s="427"/>
      <c r="AX147" s="388"/>
      <c r="AY147" s="388" t="s">
        <v>1425</v>
      </c>
      <c r="AZ147" s="388" t="s">
        <v>1528</v>
      </c>
      <c r="BA147" s="388"/>
      <c r="BB147" s="428"/>
    </row>
    <row r="148" spans="1:54" ht="13.5" thickBot="1" x14ac:dyDescent="0.25">
      <c r="A148" s="227" t="s">
        <v>1560</v>
      </c>
      <c r="B148" s="119" t="s">
        <v>954</v>
      </c>
      <c r="C148" s="137" t="s">
        <v>665</v>
      </c>
      <c r="D148" s="20">
        <v>3</v>
      </c>
      <c r="E148" s="1799">
        <v>3</v>
      </c>
      <c r="F148" s="1800"/>
      <c r="G148" s="20">
        <v>0</v>
      </c>
      <c r="H148" s="20">
        <v>1</v>
      </c>
      <c r="I148" s="20">
        <v>0</v>
      </c>
      <c r="J148" s="20">
        <v>1</v>
      </c>
      <c r="K148" s="20">
        <v>32</v>
      </c>
      <c r="L148" s="20">
        <v>2</v>
      </c>
      <c r="M148" s="18">
        <f>SUM(G148,I148,K148)</f>
        <v>32</v>
      </c>
      <c r="N148" s="18">
        <f>((G148*H148)*1.5)+((I148*J148)*1)+((K148*L148)*1)</f>
        <v>64</v>
      </c>
      <c r="O148" s="22"/>
      <c r="Q148" s="429"/>
      <c r="R148" s="430"/>
      <c r="S148" s="430"/>
      <c r="T148" s="430">
        <v>1.5</v>
      </c>
      <c r="U148" s="431">
        <v>1.5</v>
      </c>
      <c r="V148" s="429"/>
      <c r="W148" s="430"/>
      <c r="X148" s="430"/>
      <c r="Y148" s="430"/>
      <c r="Z148" s="430"/>
      <c r="AA148" s="430"/>
      <c r="AB148" s="430"/>
      <c r="AC148" s="430"/>
      <c r="AD148" s="443"/>
      <c r="AE148" s="444"/>
      <c r="AF148" s="444"/>
      <c r="AG148" s="444">
        <v>1.5</v>
      </c>
      <c r="AH148" s="445">
        <v>1.5</v>
      </c>
      <c r="AI148" s="443"/>
      <c r="AJ148" s="444"/>
      <c r="AK148" s="444"/>
      <c r="AL148" s="444"/>
      <c r="AM148" s="444"/>
      <c r="AN148" s="444"/>
      <c r="AO148" s="444"/>
      <c r="AP148" s="445"/>
      <c r="AQ148" s="429" t="s">
        <v>1455</v>
      </c>
      <c r="AR148" s="430" t="s">
        <v>908</v>
      </c>
      <c r="AS148" s="430"/>
      <c r="AT148" s="430"/>
      <c r="AU148" s="430"/>
      <c r="AV148" s="431"/>
      <c r="AW148" s="429"/>
      <c r="AX148" s="430"/>
      <c r="AY148" s="430"/>
      <c r="AZ148" s="430"/>
      <c r="BA148" s="430"/>
      <c r="BB148" s="431"/>
    </row>
    <row r="149" spans="1:54" ht="15" customHeight="1" x14ac:dyDescent="0.2">
      <c r="B149" s="62"/>
      <c r="C149" s="43" t="s">
        <v>34</v>
      </c>
      <c r="D149" s="38">
        <f>SUM(D130,D136,D138,D140,D141,D142,D143,D145,D147,D148)</f>
        <v>28</v>
      </c>
      <c r="E149" s="1797">
        <f>SUM(E130,E134,E136,E140,E141,E142,E143,E145,E147,E148)</f>
        <v>29</v>
      </c>
      <c r="F149" s="1798"/>
      <c r="G149" s="38">
        <f>SUM(G130,G136,G138,G140,G141,G142,G143,G145,G147,G148)</f>
        <v>64</v>
      </c>
      <c r="H149" s="4">
        <v>1</v>
      </c>
      <c r="I149" s="38">
        <f>SUM(I130,I136,I138,I140,I141,I142,I143,I145,I147,I148)</f>
        <v>148</v>
      </c>
      <c r="J149" s="4">
        <v>1</v>
      </c>
      <c r="K149" s="1613">
        <f>SUM(K130,K133,K136,K138,K140,K141,K142,K143,K145,K147,K148)</f>
        <v>80</v>
      </c>
      <c r="L149" s="4">
        <v>2</v>
      </c>
      <c r="M149" s="38">
        <f>SUM(M130,M136,M138,M140,M141,M142,M143,M145,M147,M148)</f>
        <v>260</v>
      </c>
      <c r="N149" s="38">
        <f>SUM(N129:N143)</f>
        <v>256</v>
      </c>
      <c r="O149" s="69"/>
      <c r="Q149" s="54" t="s">
        <v>19</v>
      </c>
    </row>
    <row r="150" spans="1:54" s="74" customFormat="1" ht="15" customHeight="1" x14ac:dyDescent="0.2">
      <c r="A150" s="659"/>
      <c r="B150" s="54"/>
      <c r="C150" s="125" t="s">
        <v>24</v>
      </c>
      <c r="D150" s="1">
        <f>SUM(D125,D149)</f>
        <v>60</v>
      </c>
      <c r="E150" s="1797">
        <f>E125+E149</f>
        <v>61</v>
      </c>
      <c r="F150" s="1798"/>
      <c r="G150" s="1">
        <f>SUM(G125,G149)</f>
        <v>212</v>
      </c>
      <c r="H150" s="4">
        <v>1</v>
      </c>
      <c r="I150" s="1">
        <f>SUM(I125,I149)</f>
        <v>296</v>
      </c>
      <c r="J150" s="5">
        <v>1</v>
      </c>
      <c r="K150" s="1">
        <f>SUM(K125,K149)</f>
        <v>144</v>
      </c>
      <c r="L150" s="4">
        <v>2</v>
      </c>
      <c r="M150" s="37">
        <f>SUM(M125,M149)</f>
        <v>620</v>
      </c>
      <c r="N150" s="37">
        <f>SUM(N125,N149)</f>
        <v>682</v>
      </c>
      <c r="O150" s="23"/>
      <c r="Q150" s="383"/>
      <c r="R150" s="383"/>
      <c r="S150" s="383"/>
      <c r="T150" s="383"/>
      <c r="U150" s="383"/>
      <c r="V150" s="383"/>
      <c r="W150" s="383"/>
      <c r="X150" s="383"/>
      <c r="Y150" s="383"/>
      <c r="Z150" s="383"/>
      <c r="AA150" s="383"/>
      <c r="AB150" s="383"/>
      <c r="AC150" s="383"/>
      <c r="AD150" s="383"/>
      <c r="AE150" s="383"/>
      <c r="AF150" s="383"/>
      <c r="AG150" s="383"/>
      <c r="AH150" s="383"/>
      <c r="AI150" s="383"/>
      <c r="AJ150" s="383"/>
      <c r="AK150" s="383"/>
      <c r="AL150" s="383"/>
      <c r="AM150" s="383"/>
      <c r="AN150" s="383"/>
      <c r="AO150" s="383"/>
      <c r="AP150" s="383"/>
      <c r="AQ150" s="383"/>
      <c r="AR150" s="383"/>
      <c r="AS150" s="383"/>
      <c r="AT150" s="383"/>
      <c r="AU150" s="383"/>
      <c r="AV150" s="383"/>
      <c r="AW150" s="383"/>
      <c r="AX150" s="383"/>
      <c r="AY150" s="383"/>
      <c r="AZ150" s="383"/>
      <c r="BA150" s="383"/>
      <c r="BB150" s="383"/>
    </row>
    <row r="151" spans="1:54" ht="15" customHeight="1" x14ac:dyDescent="0.2">
      <c r="G151" s="26" t="s">
        <v>19</v>
      </c>
      <c r="I151" s="26" t="s">
        <v>19</v>
      </c>
      <c r="K151" s="26" t="s">
        <v>19</v>
      </c>
      <c r="M151" s="26" t="s">
        <v>19</v>
      </c>
      <c r="N151" s="26" t="s">
        <v>19</v>
      </c>
      <c r="Q151" s="384"/>
      <c r="R151" s="384"/>
      <c r="S151" s="384"/>
      <c r="T151" s="384"/>
      <c r="U151" s="384"/>
      <c r="V151" s="384"/>
      <c r="W151" s="384"/>
      <c r="X151" s="384"/>
      <c r="Y151" s="384"/>
      <c r="Z151" s="384"/>
      <c r="AA151" s="384"/>
      <c r="AB151" s="384"/>
      <c r="AC151" s="384"/>
      <c r="AD151" s="384"/>
      <c r="AE151" s="384"/>
      <c r="AF151" s="384"/>
      <c r="AG151" s="384"/>
      <c r="AH151" s="384"/>
      <c r="AI151" s="384"/>
      <c r="AJ151" s="384"/>
      <c r="AK151" s="384"/>
      <c r="AL151" s="384"/>
      <c r="AM151" s="384"/>
      <c r="AN151" s="384"/>
      <c r="AO151" s="384"/>
      <c r="AP151" s="384"/>
      <c r="AQ151" s="384"/>
      <c r="AR151" s="384"/>
      <c r="AS151" s="384"/>
      <c r="AT151" s="384"/>
      <c r="AU151" s="384"/>
      <c r="AV151" s="384"/>
      <c r="AW151" s="384"/>
      <c r="AX151" s="384"/>
      <c r="AY151" s="384"/>
      <c r="AZ151" s="384"/>
      <c r="BA151" s="384"/>
      <c r="BB151" s="384"/>
    </row>
    <row r="152" spans="1:54" ht="15" customHeight="1" x14ac:dyDescent="0.2">
      <c r="B152" s="70"/>
      <c r="C152" s="129" t="s">
        <v>1407</v>
      </c>
      <c r="D152" s="71">
        <f>D48+D98+D150</f>
        <v>179</v>
      </c>
      <c r="E152" s="1793">
        <f>SUM(D48,E98,E150)</f>
        <v>183</v>
      </c>
      <c r="F152" s="1794"/>
      <c r="G152" s="71">
        <f>G48+G98+G150</f>
        <v>548</v>
      </c>
      <c r="H152" s="71">
        <v>1</v>
      </c>
      <c r="I152" s="71">
        <f>I48+I98+I150</f>
        <v>754</v>
      </c>
      <c r="J152" s="71">
        <v>1</v>
      </c>
      <c r="K152" s="71">
        <f>K48+K98+K150</f>
        <v>304</v>
      </c>
      <c r="L152" s="71">
        <v>2</v>
      </c>
      <c r="M152" s="72">
        <f>SUM(M48,M98,M150)</f>
        <v>1580</v>
      </c>
      <c r="N152" s="72">
        <f>SUM(N48,N98,N150)</f>
        <v>2079</v>
      </c>
      <c r="O152" s="73"/>
    </row>
    <row r="153" spans="1:54" ht="15" customHeight="1" x14ac:dyDescent="0.2">
      <c r="G153" s="26" t="s">
        <v>19</v>
      </c>
      <c r="I153" s="26" t="s">
        <v>19</v>
      </c>
      <c r="K153" s="26" t="s">
        <v>19</v>
      </c>
      <c r="M153" s="26" t="s">
        <v>19</v>
      </c>
      <c r="N153" s="26" t="s">
        <v>19</v>
      </c>
    </row>
  </sheetData>
  <mergeCells count="233">
    <mergeCell ref="AQ50:AV50"/>
    <mergeCell ref="AQ51:AR51"/>
    <mergeCell ref="AS51:AT51"/>
    <mergeCell ref="AU51:AV51"/>
    <mergeCell ref="AQ74:AR74"/>
    <mergeCell ref="AS74:AT74"/>
    <mergeCell ref="AU74:AV74"/>
    <mergeCell ref="E135:F135"/>
    <mergeCell ref="AK101:AL101"/>
    <mergeCell ref="AM101:AN101"/>
    <mergeCell ref="AO101:AP101"/>
    <mergeCell ref="V101:W101"/>
    <mergeCell ref="X101:Y101"/>
    <mergeCell ref="Z101:AA101"/>
    <mergeCell ref="AB101:AC101"/>
    <mergeCell ref="AQ101:AR101"/>
    <mergeCell ref="AS101:AT101"/>
    <mergeCell ref="AU101:AV101"/>
    <mergeCell ref="AI100:AP100"/>
    <mergeCell ref="AI74:AJ74"/>
    <mergeCell ref="AK74:AL74"/>
    <mergeCell ref="AM74:AN74"/>
    <mergeCell ref="AO74:AP74"/>
    <mergeCell ref="V74:W74"/>
    <mergeCell ref="E136:F136"/>
    <mergeCell ref="B131:C131"/>
    <mergeCell ref="AQ5:AV5"/>
    <mergeCell ref="AQ6:AV6"/>
    <mergeCell ref="AQ73:AV73"/>
    <mergeCell ref="AQ126:AV126"/>
    <mergeCell ref="AQ100:AV100"/>
    <mergeCell ref="AQ29:AV29"/>
    <mergeCell ref="AI127:AJ127"/>
    <mergeCell ref="AK127:AL127"/>
    <mergeCell ref="AM127:AN127"/>
    <mergeCell ref="AO127:AP127"/>
    <mergeCell ref="V127:W127"/>
    <mergeCell ref="X127:Y127"/>
    <mergeCell ref="Z127:AA127"/>
    <mergeCell ref="AB127:AC127"/>
    <mergeCell ref="Q126:U126"/>
    <mergeCell ref="V126:AC126"/>
    <mergeCell ref="AD126:AH126"/>
    <mergeCell ref="AI126:AP126"/>
    <mergeCell ref="AQ127:AR127"/>
    <mergeCell ref="AS127:AT127"/>
    <mergeCell ref="AI101:AJ101"/>
    <mergeCell ref="AU127:AV127"/>
    <mergeCell ref="AY30:AZ30"/>
    <mergeCell ref="BA30:BB30"/>
    <mergeCell ref="AW127:AX127"/>
    <mergeCell ref="AW73:BB73"/>
    <mergeCell ref="AW126:BB126"/>
    <mergeCell ref="AW49:BB49"/>
    <mergeCell ref="AW51:AX51"/>
    <mergeCell ref="AY51:AZ51"/>
    <mergeCell ref="AW101:AX101"/>
    <mergeCell ref="AW100:BB100"/>
    <mergeCell ref="AW74:AX74"/>
    <mergeCell ref="X51:Y51"/>
    <mergeCell ref="Z51:AA51"/>
    <mergeCell ref="AB51:AC51"/>
    <mergeCell ref="AY127:AZ127"/>
    <mergeCell ref="BA127:BB127"/>
    <mergeCell ref="AY101:AZ101"/>
    <mergeCell ref="BA101:BB101"/>
    <mergeCell ref="AY74:AZ74"/>
    <mergeCell ref="BA74:BB74"/>
    <mergeCell ref="AW99:BB99"/>
    <mergeCell ref="AI30:AJ30"/>
    <mergeCell ref="AK30:AL30"/>
    <mergeCell ref="AM30:AN30"/>
    <mergeCell ref="AO30:AP30"/>
    <mergeCell ref="AW30:AX30"/>
    <mergeCell ref="V30:W30"/>
    <mergeCell ref="X30:Y30"/>
    <mergeCell ref="Z30:AA30"/>
    <mergeCell ref="AB30:AC30"/>
    <mergeCell ref="AQ30:AR30"/>
    <mergeCell ref="AS30:AT30"/>
    <mergeCell ref="AU30:AV30"/>
    <mergeCell ref="AW29:BB29"/>
    <mergeCell ref="AI7:AJ7"/>
    <mergeCell ref="AK7:AL7"/>
    <mergeCell ref="AM7:AN7"/>
    <mergeCell ref="AO7:AP7"/>
    <mergeCell ref="AW7:AX7"/>
    <mergeCell ref="V7:W7"/>
    <mergeCell ref="X7:Y7"/>
    <mergeCell ref="Z7:AA7"/>
    <mergeCell ref="AB7:AC7"/>
    <mergeCell ref="AQ7:AR7"/>
    <mergeCell ref="AS7:AT7"/>
    <mergeCell ref="AU7:AV7"/>
    <mergeCell ref="AW5:BB5"/>
    <mergeCell ref="Q6:U6"/>
    <mergeCell ref="V6:AC6"/>
    <mergeCell ref="AD6:AH6"/>
    <mergeCell ref="AI6:AP6"/>
    <mergeCell ref="AW6:BB6"/>
    <mergeCell ref="G6:O6"/>
    <mergeCell ref="G7:O7"/>
    <mergeCell ref="AY7:AZ7"/>
    <mergeCell ref="BA7:BB7"/>
    <mergeCell ref="Q5:AC5"/>
    <mergeCell ref="B118:C118"/>
    <mergeCell ref="B107:C107"/>
    <mergeCell ref="D100:D101"/>
    <mergeCell ref="G100:O100"/>
    <mergeCell ref="G101:O101"/>
    <mergeCell ref="G50:O50"/>
    <mergeCell ref="G51:O51"/>
    <mergeCell ref="AD5:AP5"/>
    <mergeCell ref="Q29:U29"/>
    <mergeCell ref="V29:AC29"/>
    <mergeCell ref="AD29:AH29"/>
    <mergeCell ref="AI29:AP29"/>
    <mergeCell ref="Q50:U50"/>
    <mergeCell ref="V50:AC50"/>
    <mergeCell ref="AD50:AH50"/>
    <mergeCell ref="AI50:AP50"/>
    <mergeCell ref="Q73:U73"/>
    <mergeCell ref="V73:AC73"/>
    <mergeCell ref="AD73:AH73"/>
    <mergeCell ref="AI73:AP73"/>
    <mergeCell ref="Q100:U100"/>
    <mergeCell ref="V100:AC100"/>
    <mergeCell ref="AD100:AH100"/>
    <mergeCell ref="D6:F7"/>
    <mergeCell ref="D8:F8"/>
    <mergeCell ref="D14:F14"/>
    <mergeCell ref="D15:F15"/>
    <mergeCell ref="D17:F17"/>
    <mergeCell ref="D13:F13"/>
    <mergeCell ref="D19:F19"/>
    <mergeCell ref="D20:F20"/>
    <mergeCell ref="D22:F22"/>
    <mergeCell ref="D33:F33"/>
    <mergeCell ref="D24:F24"/>
    <mergeCell ref="D25:F25"/>
    <mergeCell ref="D26:F26"/>
    <mergeCell ref="D27:F27"/>
    <mergeCell ref="D10:F10"/>
    <mergeCell ref="D9:F9"/>
    <mergeCell ref="D11:F11"/>
    <mergeCell ref="D12:F12"/>
    <mergeCell ref="D16:F16"/>
    <mergeCell ref="D18:F18"/>
    <mergeCell ref="D21:F21"/>
    <mergeCell ref="D23:F23"/>
    <mergeCell ref="D32:F32"/>
    <mergeCell ref="D31:F31"/>
    <mergeCell ref="E138:F138"/>
    <mergeCell ref="D42:F42"/>
    <mergeCell ref="D47:F47"/>
    <mergeCell ref="D48:F48"/>
    <mergeCell ref="D28:F28"/>
    <mergeCell ref="E101:F101"/>
    <mergeCell ref="E102:F102"/>
    <mergeCell ref="E103:F103"/>
    <mergeCell ref="E105:F105"/>
    <mergeCell ref="D34:F34"/>
    <mergeCell ref="D37:F37"/>
    <mergeCell ref="D41:F41"/>
    <mergeCell ref="D35:F35"/>
    <mergeCell ref="D36:F36"/>
    <mergeCell ref="D38:F38"/>
    <mergeCell ref="D39:F39"/>
    <mergeCell ref="D40:F40"/>
    <mergeCell ref="D45:F45"/>
    <mergeCell ref="D46:F46"/>
    <mergeCell ref="E130:F130"/>
    <mergeCell ref="E131:F131"/>
    <mergeCell ref="E133:F133"/>
    <mergeCell ref="D43:F43"/>
    <mergeCell ref="D44:F44"/>
    <mergeCell ref="E141:F141"/>
    <mergeCell ref="E142:F142"/>
    <mergeCell ref="E143:F143"/>
    <mergeCell ref="E145:F145"/>
    <mergeCell ref="E147:F147"/>
    <mergeCell ref="E148:F148"/>
    <mergeCell ref="E149:F149"/>
    <mergeCell ref="E144:F144"/>
    <mergeCell ref="E146:F146"/>
    <mergeCell ref="E152:F152"/>
    <mergeCell ref="E134:F134"/>
    <mergeCell ref="E100:F100"/>
    <mergeCell ref="E150:F150"/>
    <mergeCell ref="E129:F129"/>
    <mergeCell ref="E132:F132"/>
    <mergeCell ref="E114:F114"/>
    <mergeCell ref="E115:F115"/>
    <mergeCell ref="E117:F117"/>
    <mergeCell ref="E118:F118"/>
    <mergeCell ref="E119:F119"/>
    <mergeCell ref="E121:F121"/>
    <mergeCell ref="E123:F123"/>
    <mergeCell ref="E124:F124"/>
    <mergeCell ref="E125:F125"/>
    <mergeCell ref="E137:F137"/>
    <mergeCell ref="E139:F139"/>
    <mergeCell ref="E128:F128"/>
    <mergeCell ref="E104:F104"/>
    <mergeCell ref="E106:F106"/>
    <mergeCell ref="E107:F107"/>
    <mergeCell ref="E108:F108"/>
    <mergeCell ref="E110:F110"/>
    <mergeCell ref="E140:F140"/>
    <mergeCell ref="G129:H129"/>
    <mergeCell ref="I129:J129"/>
    <mergeCell ref="D50:F50"/>
    <mergeCell ref="Q49:AC49"/>
    <mergeCell ref="AD49:AP49"/>
    <mergeCell ref="Q99:AC99"/>
    <mergeCell ref="AD99:AP99"/>
    <mergeCell ref="AQ49:AV49"/>
    <mergeCell ref="AQ99:AV99"/>
    <mergeCell ref="E111:F111"/>
    <mergeCell ref="E112:F112"/>
    <mergeCell ref="E113:F113"/>
    <mergeCell ref="E109:F109"/>
    <mergeCell ref="E116:F116"/>
    <mergeCell ref="E120:F120"/>
    <mergeCell ref="E122:F122"/>
    <mergeCell ref="X74:Y74"/>
    <mergeCell ref="Z74:AA74"/>
    <mergeCell ref="AB74:AC74"/>
    <mergeCell ref="AI51:AJ51"/>
    <mergeCell ref="AK51:AL51"/>
    <mergeCell ref="AM51:AN51"/>
    <mergeCell ref="AO51:AP51"/>
    <mergeCell ref="V51:W51"/>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5C0DA-F917-4A87-9C27-929EDF547FF6}">
  <dimension ref="A1:AP120"/>
  <sheetViews>
    <sheetView topLeftCell="A37" zoomScaleNormal="100" workbookViewId="0">
      <selection activeCell="I29" sqref="I29"/>
    </sheetView>
  </sheetViews>
  <sheetFormatPr baseColWidth="10" defaultColWidth="12.42578125" defaultRowHeight="15" customHeight="1" x14ac:dyDescent="0.2"/>
  <cols>
    <col min="1" max="1" width="12.42578125" style="54"/>
    <col min="2" max="2" width="22" style="54" customWidth="1"/>
    <col min="3" max="3" width="40.42578125" style="54" customWidth="1"/>
    <col min="4" max="4" width="13.85546875" style="852" customWidth="1"/>
    <col min="5" max="5" width="4" style="852" bestFit="1" customWidth="1"/>
    <col min="6" max="6" width="7.7109375" style="852" bestFit="1" customWidth="1"/>
    <col min="7" max="7" width="4" style="852" bestFit="1" customWidth="1"/>
    <col min="8" max="8" width="9.140625" style="852" customWidth="1"/>
    <col min="9" max="9" width="4" style="852" bestFit="1" customWidth="1"/>
    <col min="10" max="10" width="7.42578125" style="852" bestFit="1" customWidth="1"/>
    <col min="11" max="11" width="11.42578125" style="852" customWidth="1"/>
    <col min="12" max="12" width="10.140625" style="852" customWidth="1"/>
    <col min="13" max="13" width="19.42578125" style="54" customWidth="1"/>
    <col min="14" max="14" width="12.42578125" style="54"/>
    <col min="15" max="42" width="5" style="54" customWidth="1"/>
    <col min="43" max="16384" width="12.42578125" style="54"/>
  </cols>
  <sheetData>
    <row r="1" spans="1:42" ht="15" customHeight="1" x14ac:dyDescent="0.2">
      <c r="O1" s="54" t="s">
        <v>1802</v>
      </c>
      <c r="P1" s="383"/>
      <c r="Q1" s="383"/>
      <c r="R1" s="383"/>
      <c r="S1" s="54" t="s">
        <v>1803</v>
      </c>
    </row>
    <row r="2" spans="1:42" ht="15" customHeight="1" x14ac:dyDescent="0.2">
      <c r="C2" s="847" t="s">
        <v>0</v>
      </c>
      <c r="D2" s="849" t="s">
        <v>1</v>
      </c>
      <c r="E2" s="848"/>
      <c r="F2" s="849"/>
      <c r="G2" s="849"/>
      <c r="H2" s="848"/>
      <c r="I2" s="848"/>
      <c r="J2" s="848"/>
      <c r="K2" s="847"/>
      <c r="L2" s="848"/>
      <c r="M2" s="849"/>
      <c r="O2" s="54" t="s">
        <v>1804</v>
      </c>
      <c r="P2" s="383"/>
      <c r="Q2" s="383"/>
      <c r="R2" s="383"/>
      <c r="S2" s="383"/>
    </row>
    <row r="3" spans="1:42" ht="15" customHeight="1" x14ac:dyDescent="0.2">
      <c r="C3" s="847" t="s">
        <v>2</v>
      </c>
      <c r="D3" s="1601" t="s">
        <v>302</v>
      </c>
      <c r="E3" s="848"/>
      <c r="F3" s="850"/>
      <c r="G3" s="850"/>
      <c r="H3" s="848"/>
      <c r="I3" s="848"/>
      <c r="J3" s="848"/>
      <c r="K3" s="847"/>
      <c r="L3" s="848"/>
      <c r="M3" s="850"/>
    </row>
    <row r="4" spans="1:42" ht="15" customHeight="1" thickBot="1" x14ac:dyDescent="0.25">
      <c r="C4" s="847" t="s">
        <v>3</v>
      </c>
      <c r="D4" s="849" t="s">
        <v>4</v>
      </c>
      <c r="F4" s="849"/>
      <c r="G4" s="849"/>
      <c r="K4" s="847"/>
      <c r="M4" s="849"/>
      <c r="O4" s="369" t="s">
        <v>609</v>
      </c>
      <c r="P4" s="370"/>
      <c r="Q4" s="370"/>
      <c r="R4" s="370"/>
      <c r="S4" s="370"/>
      <c r="T4" s="370"/>
      <c r="U4" s="370"/>
      <c r="V4" s="370"/>
      <c r="W4" s="370"/>
      <c r="X4" s="370"/>
      <c r="Y4" s="370"/>
      <c r="Z4" s="370"/>
      <c r="AA4" s="370"/>
      <c r="AB4" s="370"/>
      <c r="AC4" s="370"/>
      <c r="AD4" s="370"/>
      <c r="AE4" s="370"/>
      <c r="AF4" s="370"/>
      <c r="AG4" s="370"/>
      <c r="AH4" s="370"/>
      <c r="AI4" s="370"/>
      <c r="AJ4" s="370"/>
      <c r="AK4" s="370"/>
      <c r="AL4" s="370"/>
      <c r="AM4" s="371"/>
      <c r="AN4" s="371"/>
      <c r="AO4" s="371"/>
      <c r="AP4" s="371"/>
    </row>
    <row r="5" spans="1:42" ht="30.75" customHeight="1" thickBot="1" x14ac:dyDescent="0.25">
      <c r="C5" s="847" t="s">
        <v>3</v>
      </c>
      <c r="D5" s="54" t="s">
        <v>300</v>
      </c>
      <c r="F5" s="54"/>
      <c r="G5" s="54"/>
      <c r="K5" s="847"/>
      <c r="O5" s="1776" t="s">
        <v>559</v>
      </c>
      <c r="P5" s="1777"/>
      <c r="Q5" s="1777"/>
      <c r="R5" s="1777"/>
      <c r="S5" s="1777"/>
      <c r="T5" s="1777"/>
      <c r="U5" s="1777"/>
      <c r="V5" s="1777"/>
      <c r="W5" s="1777"/>
      <c r="X5" s="1777"/>
      <c r="Y5" s="1897" t="s">
        <v>560</v>
      </c>
      <c r="Z5" s="1780"/>
      <c r="AA5" s="1780"/>
      <c r="AB5" s="1780"/>
      <c r="AC5" s="1780"/>
      <c r="AD5" s="1780"/>
      <c r="AE5" s="1780"/>
      <c r="AF5" s="1780"/>
      <c r="AG5" s="1780"/>
      <c r="AH5" s="1780"/>
      <c r="AI5" s="1902" t="s">
        <v>608</v>
      </c>
      <c r="AJ5" s="1903"/>
      <c r="AK5" s="1903"/>
      <c r="AL5" s="1903"/>
      <c r="AM5" s="1898" t="s">
        <v>607</v>
      </c>
      <c r="AN5" s="1899"/>
      <c r="AO5" s="1899"/>
      <c r="AP5" s="1900"/>
    </row>
    <row r="6" spans="1:42" ht="21" customHeight="1" x14ac:dyDescent="0.2">
      <c r="B6" s="55" t="s">
        <v>19</v>
      </c>
      <c r="C6" s="853"/>
      <c r="D6" s="1892" t="s">
        <v>5</v>
      </c>
      <c r="E6" s="1245" t="s">
        <v>100</v>
      </c>
      <c r="F6" s="854"/>
      <c r="G6" s="854"/>
      <c r="H6" s="854"/>
      <c r="I6" s="854"/>
      <c r="J6" s="854"/>
      <c r="K6" s="854"/>
      <c r="L6" s="854"/>
      <c r="M6" s="855"/>
      <c r="O6" s="1901" t="s">
        <v>561</v>
      </c>
      <c r="P6" s="1849"/>
      <c r="Q6" s="1849"/>
      <c r="R6" s="1849"/>
      <c r="S6" s="1851" t="s">
        <v>562</v>
      </c>
      <c r="T6" s="1852"/>
      <c r="U6" s="1852"/>
      <c r="V6" s="1852"/>
      <c r="W6" s="1852"/>
      <c r="X6" s="1852"/>
      <c r="Y6" s="1853" t="s">
        <v>563</v>
      </c>
      <c r="Z6" s="1854"/>
      <c r="AA6" s="1854"/>
      <c r="AB6" s="1855"/>
      <c r="AC6" s="1853" t="s">
        <v>564</v>
      </c>
      <c r="AD6" s="1854"/>
      <c r="AE6" s="1854"/>
      <c r="AF6" s="1854"/>
      <c r="AG6" s="1854"/>
      <c r="AH6" s="1854"/>
      <c r="AI6" s="1889" t="s">
        <v>613</v>
      </c>
      <c r="AJ6" s="1890"/>
      <c r="AK6" s="1890"/>
      <c r="AL6" s="1890"/>
      <c r="AM6" s="1875" t="s">
        <v>565</v>
      </c>
      <c r="AN6" s="1876"/>
      <c r="AO6" s="1876"/>
      <c r="AP6" s="1877"/>
    </row>
    <row r="7" spans="1:42" ht="15" customHeight="1" x14ac:dyDescent="0.2">
      <c r="B7" s="56" t="s">
        <v>623</v>
      </c>
      <c r="C7" s="56" t="s">
        <v>412</v>
      </c>
      <c r="D7" s="1893"/>
      <c r="E7" s="1894" t="s">
        <v>19</v>
      </c>
      <c r="F7" s="1895"/>
      <c r="G7" s="1895"/>
      <c r="H7" s="1895"/>
      <c r="I7" s="1895"/>
      <c r="J7" s="1895"/>
      <c r="K7" s="1895"/>
      <c r="L7" s="1895"/>
      <c r="M7" s="1896"/>
      <c r="O7" s="841" t="s">
        <v>566</v>
      </c>
      <c r="P7" s="842" t="s">
        <v>567</v>
      </c>
      <c r="Q7" s="842" t="s">
        <v>568</v>
      </c>
      <c r="R7" s="842" t="s">
        <v>570</v>
      </c>
      <c r="S7" s="1792" t="s">
        <v>566</v>
      </c>
      <c r="T7" s="1787"/>
      <c r="U7" s="1787" t="s">
        <v>567</v>
      </c>
      <c r="V7" s="1787"/>
      <c r="W7" s="1787" t="s">
        <v>572</v>
      </c>
      <c r="X7" s="1787"/>
      <c r="Y7" s="372" t="s">
        <v>566</v>
      </c>
      <c r="Z7" s="373" t="s">
        <v>567</v>
      </c>
      <c r="AA7" s="373" t="s">
        <v>568</v>
      </c>
      <c r="AB7" s="950" t="s">
        <v>570</v>
      </c>
      <c r="AC7" s="1788" t="s">
        <v>566</v>
      </c>
      <c r="AD7" s="1789"/>
      <c r="AE7" s="1790" t="s">
        <v>567</v>
      </c>
      <c r="AF7" s="1789"/>
      <c r="AG7" s="1790" t="s">
        <v>572</v>
      </c>
      <c r="AH7" s="1789"/>
      <c r="AI7" s="1904" t="s">
        <v>605</v>
      </c>
      <c r="AJ7" s="1905"/>
      <c r="AK7" s="1787" t="s">
        <v>606</v>
      </c>
      <c r="AL7" s="1787"/>
      <c r="AM7" s="1878" t="s">
        <v>566</v>
      </c>
      <c r="AN7" s="1873"/>
      <c r="AO7" s="1872" t="s">
        <v>572</v>
      </c>
      <c r="AP7" s="1874"/>
    </row>
    <row r="8" spans="1:42" ht="33" customHeight="1" x14ac:dyDescent="0.2">
      <c r="A8" s="856" t="s">
        <v>1341</v>
      </c>
      <c r="B8" s="57" t="s">
        <v>767</v>
      </c>
      <c r="C8" s="56" t="s">
        <v>6</v>
      </c>
      <c r="D8" s="1755"/>
      <c r="E8" s="1756" t="s">
        <v>7</v>
      </c>
      <c r="F8" s="1756" t="s">
        <v>8</v>
      </c>
      <c r="G8" s="1757" t="s">
        <v>9</v>
      </c>
      <c r="H8" s="1758" t="s">
        <v>8</v>
      </c>
      <c r="I8" s="1757" t="s">
        <v>10</v>
      </c>
      <c r="J8" s="1758" t="s">
        <v>11</v>
      </c>
      <c r="K8" s="1759" t="s">
        <v>12</v>
      </c>
      <c r="L8" s="1757" t="s">
        <v>13</v>
      </c>
      <c r="M8" s="1760" t="s">
        <v>14</v>
      </c>
      <c r="O8" s="374" t="s">
        <v>573</v>
      </c>
      <c r="P8" s="375" t="s">
        <v>573</v>
      </c>
      <c r="Q8" s="375" t="s">
        <v>573</v>
      </c>
      <c r="R8" s="375" t="s">
        <v>573</v>
      </c>
      <c r="S8" s="374" t="s">
        <v>573</v>
      </c>
      <c r="T8" s="375" t="s">
        <v>574</v>
      </c>
      <c r="U8" s="375" t="s">
        <v>573</v>
      </c>
      <c r="V8" s="375" t="s">
        <v>574</v>
      </c>
      <c r="W8" s="375" t="s">
        <v>573</v>
      </c>
      <c r="X8" s="375" t="s">
        <v>574</v>
      </c>
      <c r="Y8" s="377" t="s">
        <v>573</v>
      </c>
      <c r="Z8" s="378" t="s">
        <v>573</v>
      </c>
      <c r="AA8" s="378" t="s">
        <v>573</v>
      </c>
      <c r="AB8" s="379" t="s">
        <v>573</v>
      </c>
      <c r="AC8" s="377" t="s">
        <v>573</v>
      </c>
      <c r="AD8" s="378" t="s">
        <v>574</v>
      </c>
      <c r="AE8" s="378" t="s">
        <v>573</v>
      </c>
      <c r="AF8" s="378" t="s">
        <v>574</v>
      </c>
      <c r="AG8" s="378" t="s">
        <v>573</v>
      </c>
      <c r="AH8" s="378" t="s">
        <v>574</v>
      </c>
      <c r="AI8" s="422" t="s">
        <v>573</v>
      </c>
      <c r="AJ8" s="423" t="s">
        <v>574</v>
      </c>
      <c r="AK8" s="423" t="s">
        <v>573</v>
      </c>
      <c r="AL8" s="423" t="s">
        <v>574</v>
      </c>
      <c r="AM8" s="380" t="s">
        <v>573</v>
      </c>
      <c r="AN8" s="381" t="s">
        <v>574</v>
      </c>
      <c r="AO8" s="381" t="s">
        <v>573</v>
      </c>
      <c r="AP8" s="382" t="s">
        <v>574</v>
      </c>
    </row>
    <row r="9" spans="1:42" ht="15" customHeight="1" x14ac:dyDescent="0.2">
      <c r="A9" s="861"/>
      <c r="B9" s="472" t="s">
        <v>773</v>
      </c>
      <c r="C9" s="862" t="s">
        <v>741</v>
      </c>
      <c r="D9" s="869"/>
      <c r="E9" s="870"/>
      <c r="F9" s="870"/>
      <c r="G9" s="870"/>
      <c r="H9" s="870"/>
      <c r="I9" s="864"/>
      <c r="J9" s="864"/>
      <c r="K9" s="865" t="s">
        <v>19</v>
      </c>
      <c r="L9" s="865" t="s">
        <v>19</v>
      </c>
      <c r="M9" s="866"/>
      <c r="O9" s="1028"/>
      <c r="P9" s="867"/>
      <c r="Q9" s="867"/>
      <c r="R9" s="867"/>
      <c r="S9" s="1028"/>
      <c r="T9" s="867"/>
      <c r="U9" s="867"/>
      <c r="V9" s="868"/>
      <c r="W9" s="868"/>
      <c r="X9" s="868"/>
      <c r="Y9" s="1012"/>
      <c r="Z9" s="868"/>
      <c r="AA9" s="868"/>
      <c r="AB9" s="1013"/>
      <c r="AC9" s="1012"/>
      <c r="AD9" s="868"/>
      <c r="AE9" s="868"/>
      <c r="AF9" s="868"/>
      <c r="AG9" s="868"/>
      <c r="AH9" s="868"/>
      <c r="AI9" s="1012"/>
      <c r="AJ9" s="868"/>
      <c r="AK9" s="868"/>
      <c r="AL9" s="868"/>
      <c r="AM9" s="1012"/>
      <c r="AN9" s="868"/>
      <c r="AO9" s="868"/>
      <c r="AP9" s="1013"/>
    </row>
    <row r="10" spans="1:42" s="918" customFormat="1" ht="15" customHeight="1" x14ac:dyDescent="0.2">
      <c r="A10" s="913" t="s">
        <v>1434</v>
      </c>
      <c r="B10" s="95" t="s">
        <v>1056</v>
      </c>
      <c r="C10" s="914" t="s">
        <v>103</v>
      </c>
      <c r="D10" s="915">
        <v>8</v>
      </c>
      <c r="E10" s="916">
        <v>30</v>
      </c>
      <c r="F10" s="916">
        <v>0</v>
      </c>
      <c r="G10" s="916">
        <v>30</v>
      </c>
      <c r="H10" s="916">
        <v>4</v>
      </c>
      <c r="I10" s="916">
        <v>0</v>
      </c>
      <c r="J10" s="916">
        <v>8</v>
      </c>
      <c r="K10" s="917">
        <f>SUM(E10,G10,I10)</f>
        <v>60</v>
      </c>
      <c r="L10" s="917">
        <f>((E10*F10)*1.5)+((G10*H10)*1)+((I10*J10)*1)</f>
        <v>120</v>
      </c>
      <c r="M10" s="912" t="s">
        <v>104</v>
      </c>
      <c r="O10" s="1018">
        <v>3.5</v>
      </c>
      <c r="P10" s="913"/>
      <c r="Q10" s="913">
        <v>1</v>
      </c>
      <c r="R10" s="913"/>
      <c r="S10" s="1018">
        <v>3.5</v>
      </c>
      <c r="T10" s="913" t="s">
        <v>908</v>
      </c>
      <c r="U10" s="913"/>
      <c r="V10" s="913"/>
      <c r="W10" s="913"/>
      <c r="X10" s="913"/>
      <c r="Y10" s="1261"/>
      <c r="Z10" s="1262"/>
      <c r="AA10" s="1262"/>
      <c r="AB10" s="1263"/>
      <c r="AC10" s="1261">
        <v>3.5</v>
      </c>
      <c r="AD10" s="1262" t="s">
        <v>908</v>
      </c>
      <c r="AE10" s="1262"/>
      <c r="AF10" s="1262"/>
      <c r="AG10" s="1262"/>
      <c r="AH10" s="1262"/>
      <c r="AI10" s="1018"/>
      <c r="AJ10" s="913"/>
      <c r="AK10" s="913"/>
      <c r="AL10" s="913"/>
      <c r="AM10" s="1018" t="s">
        <v>1432</v>
      </c>
      <c r="AN10" s="913"/>
      <c r="AO10" s="913"/>
      <c r="AP10" s="1019"/>
    </row>
    <row r="11" spans="1:42" s="918" customFormat="1" ht="15" customHeight="1" x14ac:dyDescent="0.2">
      <c r="A11" s="913" t="s">
        <v>1435</v>
      </c>
      <c r="B11" s="95" t="s">
        <v>1057</v>
      </c>
      <c r="C11" s="914" t="s">
        <v>105</v>
      </c>
      <c r="D11" s="915">
        <v>4</v>
      </c>
      <c r="E11" s="916">
        <v>15</v>
      </c>
      <c r="F11" s="916">
        <v>0</v>
      </c>
      <c r="G11" s="916">
        <v>15</v>
      </c>
      <c r="H11" s="916">
        <v>4</v>
      </c>
      <c r="I11" s="916">
        <v>0</v>
      </c>
      <c r="J11" s="916">
        <v>8</v>
      </c>
      <c r="K11" s="917">
        <f>SUM(E11,G11,I11)</f>
        <v>30</v>
      </c>
      <c r="L11" s="917">
        <f>((E11*F11)*1.5)+((G11*H11)*1)+((I11*J11)*1)</f>
        <v>60</v>
      </c>
      <c r="M11" s="912" t="s">
        <v>104</v>
      </c>
      <c r="O11" s="1018">
        <v>2</v>
      </c>
      <c r="P11" s="913"/>
      <c r="Q11" s="913"/>
      <c r="R11" s="913"/>
      <c r="S11" s="1018">
        <v>2</v>
      </c>
      <c r="T11" s="913" t="s">
        <v>908</v>
      </c>
      <c r="U11" s="913"/>
      <c r="V11" s="913"/>
      <c r="W11" s="913"/>
      <c r="X11" s="913"/>
      <c r="Y11" s="1261"/>
      <c r="Z11" s="1262"/>
      <c r="AA11" s="1262"/>
      <c r="AB11" s="1263"/>
      <c r="AC11" s="1261">
        <v>4</v>
      </c>
      <c r="AD11" s="1262" t="s">
        <v>908</v>
      </c>
      <c r="AE11" s="1262"/>
      <c r="AF11" s="1262"/>
      <c r="AG11" s="1262"/>
      <c r="AH11" s="1262"/>
      <c r="AI11" s="1018"/>
      <c r="AJ11" s="913"/>
      <c r="AK11" s="913"/>
      <c r="AL11" s="913"/>
      <c r="AM11" s="1018" t="s">
        <v>1433</v>
      </c>
      <c r="AN11" s="913"/>
      <c r="AO11" s="913"/>
      <c r="AP11" s="1019"/>
    </row>
    <row r="12" spans="1:42" ht="15" customHeight="1" x14ac:dyDescent="0.2">
      <c r="A12" s="861"/>
      <c r="B12" s="700" t="s">
        <v>775</v>
      </c>
      <c r="C12" s="873" t="s">
        <v>747</v>
      </c>
      <c r="D12" s="870"/>
      <c r="E12" s="870"/>
      <c r="F12" s="870"/>
      <c r="G12" s="869"/>
      <c r="H12" s="865"/>
      <c r="I12" s="874"/>
      <c r="J12" s="875"/>
      <c r="K12" s="875" t="s">
        <v>19</v>
      </c>
      <c r="L12" s="875" t="s">
        <v>19</v>
      </c>
      <c r="M12" s="876"/>
      <c r="O12" s="1028"/>
      <c r="P12" s="867"/>
      <c r="Q12" s="867"/>
      <c r="R12" s="867"/>
      <c r="S12" s="1028"/>
      <c r="T12" s="867"/>
      <c r="U12" s="867"/>
      <c r="V12" s="868"/>
      <c r="W12" s="868"/>
      <c r="X12" s="868"/>
      <c r="Y12" s="1012"/>
      <c r="Z12" s="868"/>
      <c r="AA12" s="868"/>
      <c r="AB12" s="1013"/>
      <c r="AC12" s="1012"/>
      <c r="AD12" s="868"/>
      <c r="AE12" s="868"/>
      <c r="AF12" s="868"/>
      <c r="AG12" s="868"/>
      <c r="AH12" s="868"/>
      <c r="AI12" s="1012"/>
      <c r="AJ12" s="868"/>
      <c r="AK12" s="868"/>
      <c r="AL12" s="868"/>
      <c r="AM12" s="1012"/>
      <c r="AN12" s="868"/>
      <c r="AO12" s="868"/>
      <c r="AP12" s="1013"/>
    </row>
    <row r="13" spans="1:42" s="918" customFormat="1" ht="15" customHeight="1" x14ac:dyDescent="0.2">
      <c r="A13" s="913" t="s">
        <v>1602</v>
      </c>
      <c r="B13" s="95" t="s">
        <v>1058</v>
      </c>
      <c r="C13" s="914" t="s">
        <v>106</v>
      </c>
      <c r="D13" s="916">
        <v>4</v>
      </c>
      <c r="E13" s="916">
        <v>16</v>
      </c>
      <c r="F13" s="916">
        <v>1</v>
      </c>
      <c r="G13" s="915">
        <v>16</v>
      </c>
      <c r="H13" s="915">
        <v>4</v>
      </c>
      <c r="I13" s="916">
        <v>0</v>
      </c>
      <c r="J13" s="915">
        <v>8</v>
      </c>
      <c r="K13" s="917">
        <f>SUM(E13,G13,I13)</f>
        <v>32</v>
      </c>
      <c r="L13" s="917">
        <f>((E13*F13)*1.5)+((G13*H13)*1)+((I13*J13)*1)</f>
        <v>88</v>
      </c>
      <c r="M13" s="912" t="s">
        <v>104</v>
      </c>
      <c r="O13" s="1018">
        <v>4</v>
      </c>
      <c r="P13" s="913"/>
      <c r="Q13" s="913"/>
      <c r="R13" s="913"/>
      <c r="S13" s="1018"/>
      <c r="T13" s="913"/>
      <c r="U13" s="913"/>
      <c r="V13" s="913"/>
      <c r="W13" s="913"/>
      <c r="X13" s="913"/>
      <c r="Y13" s="1261">
        <v>4</v>
      </c>
      <c r="Z13" s="1262" t="s">
        <v>19</v>
      </c>
      <c r="AA13" s="1262"/>
      <c r="AB13" s="1263"/>
      <c r="AC13" s="1261"/>
      <c r="AD13" s="1262"/>
      <c r="AE13" s="1262"/>
      <c r="AF13" s="1262"/>
      <c r="AG13" s="1262"/>
      <c r="AH13" s="1262"/>
      <c r="AI13" s="1018" t="s">
        <v>1433</v>
      </c>
      <c r="AJ13" s="913" t="s">
        <v>908</v>
      </c>
      <c r="AK13" s="913"/>
      <c r="AL13" s="913"/>
      <c r="AM13" s="1018"/>
      <c r="AN13" s="913"/>
      <c r="AO13" s="913"/>
      <c r="AP13" s="1019"/>
    </row>
    <row r="14" spans="1:42" ht="15" customHeight="1" x14ac:dyDescent="0.2">
      <c r="A14" s="861"/>
      <c r="B14" s="119" t="s">
        <v>1059</v>
      </c>
      <c r="C14" s="877" t="s">
        <v>107</v>
      </c>
      <c r="D14" s="869">
        <v>2</v>
      </c>
      <c r="E14" s="870">
        <v>0</v>
      </c>
      <c r="F14" s="870">
        <v>1</v>
      </c>
      <c r="G14" s="870">
        <v>16</v>
      </c>
      <c r="H14" s="870">
        <v>4</v>
      </c>
      <c r="I14" s="870">
        <v>0</v>
      </c>
      <c r="J14" s="870">
        <v>8</v>
      </c>
      <c r="K14" s="865">
        <f>SUM(E14,G14,I14)</f>
        <v>16</v>
      </c>
      <c r="L14" s="865">
        <f>((E14*F14)*1.5)+((G14*H14)*1)+((I14*J14)*1)</f>
        <v>64</v>
      </c>
      <c r="M14" s="871" t="s">
        <v>19</v>
      </c>
      <c r="O14" s="1014">
        <v>2</v>
      </c>
      <c r="P14" s="861"/>
      <c r="Q14" s="861"/>
      <c r="R14" s="861"/>
      <c r="S14" s="1014"/>
      <c r="T14" s="861"/>
      <c r="U14" s="861"/>
      <c r="V14" s="861"/>
      <c r="W14" s="861"/>
      <c r="X14" s="861"/>
      <c r="Y14" s="1023">
        <v>2</v>
      </c>
      <c r="Z14" s="872"/>
      <c r="AA14" s="872"/>
      <c r="AB14" s="1024"/>
      <c r="AC14" s="1023"/>
      <c r="AD14" s="872"/>
      <c r="AE14" s="872"/>
      <c r="AF14" s="872"/>
      <c r="AG14" s="872"/>
      <c r="AH14" s="872"/>
      <c r="AI14" s="1014" t="s">
        <v>1425</v>
      </c>
      <c r="AJ14" s="861" t="s">
        <v>908</v>
      </c>
      <c r="AK14" s="861"/>
      <c r="AL14" s="861"/>
      <c r="AM14" s="1014"/>
      <c r="AN14" s="861"/>
      <c r="AO14" s="861"/>
      <c r="AP14" s="1015"/>
    </row>
    <row r="15" spans="1:42" ht="15" customHeight="1" x14ac:dyDescent="0.2">
      <c r="A15" s="861" t="s">
        <v>1603</v>
      </c>
      <c r="B15" s="119" t="s">
        <v>1060</v>
      </c>
      <c r="C15" s="877" t="s">
        <v>108</v>
      </c>
      <c r="D15" s="870">
        <v>4</v>
      </c>
      <c r="E15" s="869">
        <v>16</v>
      </c>
      <c r="F15" s="870">
        <v>1</v>
      </c>
      <c r="G15" s="870">
        <v>16</v>
      </c>
      <c r="H15" s="870">
        <v>4</v>
      </c>
      <c r="I15" s="870">
        <v>0</v>
      </c>
      <c r="J15" s="870">
        <v>8</v>
      </c>
      <c r="K15" s="865">
        <f>SUM(E15,G15,I15)</f>
        <v>32</v>
      </c>
      <c r="L15" s="865">
        <f>((E15*F15)*1.5)+((G15*H15)*1)+((I15*J15)*1)</f>
        <v>88</v>
      </c>
      <c r="M15" s="871" t="s">
        <v>19</v>
      </c>
      <c r="O15" s="1014">
        <v>1.5</v>
      </c>
      <c r="P15" s="861"/>
      <c r="Q15" s="861"/>
      <c r="R15" s="861" t="s">
        <v>1420</v>
      </c>
      <c r="S15" s="1014"/>
      <c r="T15" s="861"/>
      <c r="U15" s="861"/>
      <c r="V15" s="861"/>
      <c r="W15" s="861"/>
      <c r="X15" s="861"/>
      <c r="Y15" s="1023"/>
      <c r="Z15" s="872"/>
      <c r="AA15" s="872"/>
      <c r="AB15" s="1024">
        <v>4</v>
      </c>
      <c r="AC15" s="1023"/>
      <c r="AD15" s="872"/>
      <c r="AE15" s="872"/>
      <c r="AF15" s="872"/>
      <c r="AG15" s="872"/>
      <c r="AH15" s="872"/>
      <c r="AI15" s="1014" t="s">
        <v>1564</v>
      </c>
      <c r="AJ15" s="861" t="s">
        <v>908</v>
      </c>
      <c r="AK15" s="861"/>
      <c r="AL15" s="861"/>
      <c r="AM15" s="1014"/>
      <c r="AN15" s="861"/>
      <c r="AO15" s="861"/>
      <c r="AP15" s="1015"/>
    </row>
    <row r="16" spans="1:42" ht="15" customHeight="1" x14ac:dyDescent="0.2">
      <c r="A16" s="861"/>
      <c r="B16" s="119" t="s">
        <v>1061</v>
      </c>
      <c r="C16" s="877" t="s">
        <v>109</v>
      </c>
      <c r="D16" s="870">
        <v>2</v>
      </c>
      <c r="E16" s="870">
        <v>0</v>
      </c>
      <c r="F16" s="870">
        <v>1</v>
      </c>
      <c r="G16" s="870">
        <v>16</v>
      </c>
      <c r="H16" s="869">
        <v>4</v>
      </c>
      <c r="I16" s="870">
        <v>0</v>
      </c>
      <c r="J16" s="870">
        <v>8</v>
      </c>
      <c r="K16" s="865">
        <f>SUM(E16,G16,I16)</f>
        <v>16</v>
      </c>
      <c r="L16" s="865">
        <f>((E16*F16)*1.5)+((G16*H16)*1)+((I16*J16)*1)</f>
        <v>64</v>
      </c>
      <c r="M16" s="871" t="s">
        <v>19</v>
      </c>
      <c r="O16" s="1014"/>
      <c r="P16" s="861"/>
      <c r="Q16" s="861"/>
      <c r="R16" s="861">
        <v>2</v>
      </c>
      <c r="S16" s="1014"/>
      <c r="T16" s="861"/>
      <c r="U16" s="861"/>
      <c r="V16" s="861"/>
      <c r="W16" s="861"/>
      <c r="X16" s="861"/>
      <c r="Y16" s="1023"/>
      <c r="Z16" s="872"/>
      <c r="AA16" s="872"/>
      <c r="AB16" s="1024">
        <v>2</v>
      </c>
      <c r="AC16" s="1023"/>
      <c r="AD16" s="872"/>
      <c r="AE16" s="872"/>
      <c r="AF16" s="872"/>
      <c r="AG16" s="872"/>
      <c r="AH16" s="872"/>
      <c r="AI16" s="1014" t="s">
        <v>1425</v>
      </c>
      <c r="AJ16" s="861" t="s">
        <v>908</v>
      </c>
      <c r="AK16" s="861"/>
      <c r="AL16" s="861"/>
      <c r="AM16" s="1014"/>
      <c r="AN16" s="861"/>
      <c r="AO16" s="861"/>
      <c r="AP16" s="1015"/>
    </row>
    <row r="17" spans="1:42" ht="15" customHeight="1" x14ac:dyDescent="0.2">
      <c r="A17" s="861"/>
      <c r="B17" s="701" t="s">
        <v>774</v>
      </c>
      <c r="C17" s="862" t="s">
        <v>748</v>
      </c>
      <c r="D17" s="869"/>
      <c r="E17" s="870"/>
      <c r="F17" s="870"/>
      <c r="G17" s="870"/>
      <c r="H17" s="870"/>
      <c r="I17" s="864"/>
      <c r="J17" s="864"/>
      <c r="K17" s="864"/>
      <c r="L17" s="864"/>
      <c r="M17" s="866"/>
      <c r="O17" s="1028"/>
      <c r="P17" s="867"/>
      <c r="Q17" s="867"/>
      <c r="R17" s="867"/>
      <c r="S17" s="1028"/>
      <c r="T17" s="867"/>
      <c r="U17" s="867"/>
      <c r="V17" s="868"/>
      <c r="W17" s="868"/>
      <c r="X17" s="868"/>
      <c r="Y17" s="1012"/>
      <c r="Z17" s="868"/>
      <c r="AA17" s="868"/>
      <c r="AB17" s="1013"/>
      <c r="AC17" s="1012"/>
      <c r="AD17" s="868"/>
      <c r="AE17" s="868"/>
      <c r="AF17" s="868"/>
      <c r="AG17" s="868"/>
      <c r="AH17" s="868"/>
      <c r="AI17" s="1012"/>
      <c r="AJ17" s="868"/>
      <c r="AK17" s="868"/>
      <c r="AL17" s="868"/>
      <c r="AM17" s="1012"/>
      <c r="AN17" s="868"/>
      <c r="AO17" s="868"/>
      <c r="AP17" s="1013"/>
    </row>
    <row r="18" spans="1:42" s="879" customFormat="1" ht="15" customHeight="1" x14ac:dyDescent="0.2">
      <c r="A18" s="878" t="s">
        <v>1342</v>
      </c>
      <c r="B18" s="94" t="s">
        <v>517</v>
      </c>
      <c r="C18" s="75" t="s">
        <v>51</v>
      </c>
      <c r="D18" s="845">
        <v>2</v>
      </c>
      <c r="E18" s="845">
        <v>16</v>
      </c>
      <c r="F18" s="845">
        <v>1</v>
      </c>
      <c r="G18" s="845">
        <v>0</v>
      </c>
      <c r="H18" s="585">
        <v>4</v>
      </c>
      <c r="I18" s="845">
        <v>0</v>
      </c>
      <c r="J18" s="845">
        <v>8</v>
      </c>
      <c r="K18" s="584">
        <f>SUM(E18,G18,I18)</f>
        <v>16</v>
      </c>
      <c r="L18" s="584">
        <f>((E18*F18)*1.5)+((G18*H18)*1)+((I18*J18)*1)</f>
        <v>24</v>
      </c>
      <c r="M18" s="846" t="s">
        <v>52</v>
      </c>
      <c r="O18" s="884" t="s">
        <v>1520</v>
      </c>
      <c r="P18" s="878" t="s">
        <v>1520</v>
      </c>
      <c r="Q18" s="878"/>
      <c r="R18" s="878"/>
      <c r="S18" s="884"/>
      <c r="T18" s="878"/>
      <c r="U18" s="878"/>
      <c r="V18" s="878"/>
      <c r="W18" s="878"/>
      <c r="X18" s="878"/>
      <c r="Y18" s="1009" t="s">
        <v>1520</v>
      </c>
      <c r="Z18" s="880" t="s">
        <v>1520</v>
      </c>
      <c r="AA18" s="880"/>
      <c r="AB18" s="1010"/>
      <c r="AC18" s="1009"/>
      <c r="AD18" s="880"/>
      <c r="AE18" s="880"/>
      <c r="AF18" s="880"/>
      <c r="AG18" s="880"/>
      <c r="AH18" s="880"/>
      <c r="AI18" s="884" t="s">
        <v>1431</v>
      </c>
      <c r="AJ18" s="878"/>
      <c r="AK18" s="878"/>
      <c r="AL18" s="878"/>
      <c r="AM18" s="884" t="s">
        <v>1431</v>
      </c>
      <c r="AN18" s="878"/>
      <c r="AO18" s="878"/>
      <c r="AP18" s="885"/>
    </row>
    <row r="19" spans="1:42" s="879" customFormat="1" ht="15" customHeight="1" x14ac:dyDescent="0.2">
      <c r="A19" s="878"/>
      <c r="B19" s="94" t="s">
        <v>518</v>
      </c>
      <c r="C19" s="881" t="s">
        <v>43</v>
      </c>
      <c r="D19" s="882">
        <v>2</v>
      </c>
      <c r="E19" s="1732">
        <v>2</v>
      </c>
      <c r="F19" s="1732">
        <v>1</v>
      </c>
      <c r="G19" s="1732">
        <v>14</v>
      </c>
      <c r="H19" s="1733">
        <v>2</v>
      </c>
      <c r="I19" s="1732">
        <v>0</v>
      </c>
      <c r="J19" s="1732">
        <v>8</v>
      </c>
      <c r="K19" s="1734">
        <f>SUM(E19,G19,I19)</f>
        <v>16</v>
      </c>
      <c r="L19" s="1734">
        <f>((E19*F19)*1.5)+((G19*H19)*1)+((I19*J19)*1)</f>
        <v>31</v>
      </c>
      <c r="M19" s="883" t="s">
        <v>1869</v>
      </c>
      <c r="N19" s="879" t="s">
        <v>19</v>
      </c>
      <c r="O19" s="884" t="s">
        <v>1409</v>
      </c>
      <c r="P19" s="878"/>
      <c r="Q19" s="878"/>
      <c r="R19" s="878"/>
      <c r="S19" s="884"/>
      <c r="T19" s="878"/>
      <c r="U19" s="878"/>
      <c r="V19" s="878"/>
      <c r="W19" s="878"/>
      <c r="X19" s="878"/>
      <c r="Y19" s="1009" t="s">
        <v>1409</v>
      </c>
      <c r="Z19" s="880"/>
      <c r="AA19" s="880"/>
      <c r="AB19" s="1010"/>
      <c r="AC19" s="1009"/>
      <c r="AD19" s="880"/>
      <c r="AE19" s="880"/>
      <c r="AF19" s="880"/>
      <c r="AG19" s="880"/>
      <c r="AH19" s="880"/>
      <c r="AI19" s="884" t="s">
        <v>1431</v>
      </c>
      <c r="AJ19" s="878"/>
      <c r="AK19" s="878"/>
      <c r="AL19" s="878"/>
      <c r="AM19" s="884" t="s">
        <v>1431</v>
      </c>
      <c r="AN19" s="878"/>
      <c r="AO19" s="878"/>
      <c r="AP19" s="885"/>
    </row>
    <row r="20" spans="1:42" s="879" customFormat="1" ht="45.75" thickBot="1" x14ac:dyDescent="0.25">
      <c r="A20" s="878" t="s">
        <v>1343</v>
      </c>
      <c r="B20" s="702" t="s">
        <v>520</v>
      </c>
      <c r="C20" s="75" t="s">
        <v>53</v>
      </c>
      <c r="D20" s="845">
        <v>2</v>
      </c>
      <c r="E20" s="1735">
        <v>4</v>
      </c>
      <c r="F20" s="1735">
        <v>0</v>
      </c>
      <c r="G20" s="1735">
        <v>0</v>
      </c>
      <c r="H20" s="1736">
        <v>2</v>
      </c>
      <c r="I20" s="1735">
        <v>0</v>
      </c>
      <c r="J20" s="1735">
        <v>3</v>
      </c>
      <c r="K20" s="1737">
        <v>20</v>
      </c>
      <c r="L20" s="1737">
        <f>((E20*F20)*1.5)+((G20*H20)*1)+((I20*J20)*1)</f>
        <v>0</v>
      </c>
      <c r="M20" s="466" t="s">
        <v>1870</v>
      </c>
      <c r="N20" s="879" t="s">
        <v>19</v>
      </c>
      <c r="O20" s="1020" t="s">
        <v>1473</v>
      </c>
      <c r="P20" s="1021"/>
      <c r="Q20" s="1021"/>
      <c r="R20" s="1021"/>
      <c r="S20" s="1020"/>
      <c r="T20" s="1021"/>
      <c r="U20" s="1021"/>
      <c r="V20" s="1021"/>
      <c r="W20" s="1021"/>
      <c r="X20" s="1021"/>
      <c r="Y20" s="1034" t="s">
        <v>1473</v>
      </c>
      <c r="Z20" s="1035"/>
      <c r="AA20" s="1035"/>
      <c r="AB20" s="1036"/>
      <c r="AC20" s="1034"/>
      <c r="AD20" s="1035"/>
      <c r="AE20" s="1035"/>
      <c r="AF20" s="1035"/>
      <c r="AG20" s="1035"/>
      <c r="AH20" s="1035"/>
      <c r="AI20" s="1020" t="s">
        <v>1431</v>
      </c>
      <c r="AJ20" s="1038"/>
      <c r="AK20" s="1021"/>
      <c r="AL20" s="1039"/>
      <c r="AM20" s="1020"/>
      <c r="AN20" s="1021"/>
      <c r="AO20" s="1021"/>
      <c r="AP20" s="1022"/>
    </row>
    <row r="21" spans="1:42" ht="15" customHeight="1" thickBot="1" x14ac:dyDescent="0.25">
      <c r="C21" s="886" t="s">
        <v>30</v>
      </c>
      <c r="D21" s="887">
        <f>SUM(D9:D20)</f>
        <v>30</v>
      </c>
      <c r="E21" s="888">
        <f>SUM(E10:E20)</f>
        <v>99</v>
      </c>
      <c r="F21" s="888">
        <v>1</v>
      </c>
      <c r="G21" s="888">
        <f>SUM(G10:G20)</f>
        <v>123</v>
      </c>
      <c r="H21" s="888">
        <v>4</v>
      </c>
      <c r="I21" s="888">
        <f>SUM(I10:I20)</f>
        <v>0</v>
      </c>
      <c r="J21" s="888">
        <v>8</v>
      </c>
      <c r="K21" s="889">
        <f>SUM(E21,G21,I21)</f>
        <v>222</v>
      </c>
      <c r="L21" s="889">
        <f>SUM(L10:L20)</f>
        <v>539</v>
      </c>
      <c r="M21" s="861"/>
      <c r="O21" s="54" t="s">
        <v>1623</v>
      </c>
    </row>
    <row r="22" spans="1:42" ht="21.75" customHeight="1" x14ac:dyDescent="0.2">
      <c r="C22" s="890"/>
      <c r="D22" s="891"/>
      <c r="E22" s="892"/>
      <c r="F22" s="892"/>
      <c r="G22" s="892"/>
      <c r="H22" s="892"/>
      <c r="I22" s="892"/>
      <c r="J22" s="892"/>
      <c r="K22" s="893"/>
      <c r="L22" s="893"/>
      <c r="O22" s="1901" t="s">
        <v>561</v>
      </c>
      <c r="P22" s="1849"/>
      <c r="Q22" s="1849"/>
      <c r="R22" s="1849"/>
      <c r="S22" s="1851" t="s">
        <v>562</v>
      </c>
      <c r="T22" s="1852"/>
      <c r="U22" s="1852"/>
      <c r="V22" s="1852"/>
      <c r="W22" s="1852"/>
      <c r="X22" s="1852"/>
      <c r="Y22" s="1853" t="s">
        <v>563</v>
      </c>
      <c r="Z22" s="1854"/>
      <c r="AA22" s="1854"/>
      <c r="AB22" s="1855"/>
      <c r="AC22" s="1853" t="s">
        <v>564</v>
      </c>
      <c r="AD22" s="1854"/>
      <c r="AE22" s="1854"/>
      <c r="AF22" s="1854"/>
      <c r="AG22" s="1854"/>
      <c r="AH22" s="1854"/>
      <c r="AI22" s="1889" t="s">
        <v>613</v>
      </c>
      <c r="AJ22" s="1890"/>
      <c r="AK22" s="1890"/>
      <c r="AL22" s="1890"/>
      <c r="AM22" s="1875" t="s">
        <v>565</v>
      </c>
      <c r="AN22" s="1876"/>
      <c r="AO22" s="1876"/>
      <c r="AP22" s="1877"/>
    </row>
    <row r="23" spans="1:42" ht="12.75" customHeight="1" x14ac:dyDescent="0.2">
      <c r="C23" s="890"/>
      <c r="D23" s="891"/>
      <c r="E23" s="892"/>
      <c r="F23" s="892"/>
      <c r="G23" s="892"/>
      <c r="H23" s="892"/>
      <c r="I23" s="892"/>
      <c r="J23" s="892"/>
      <c r="K23" s="893"/>
      <c r="L23" s="893"/>
      <c r="O23" s="841" t="s">
        <v>566</v>
      </c>
      <c r="P23" s="842" t="s">
        <v>567</v>
      </c>
      <c r="Q23" s="842" t="s">
        <v>568</v>
      </c>
      <c r="R23" s="842" t="s">
        <v>570</v>
      </c>
      <c r="S23" s="1792" t="s">
        <v>566</v>
      </c>
      <c r="T23" s="1787"/>
      <c r="U23" s="1787" t="s">
        <v>567</v>
      </c>
      <c r="V23" s="1787"/>
      <c r="W23" s="1787" t="s">
        <v>572</v>
      </c>
      <c r="X23" s="1787"/>
      <c r="Y23" s="372" t="s">
        <v>566</v>
      </c>
      <c r="Z23" s="373" t="s">
        <v>567</v>
      </c>
      <c r="AA23" s="373" t="s">
        <v>568</v>
      </c>
      <c r="AB23" s="950" t="s">
        <v>570</v>
      </c>
      <c r="AC23" s="1788" t="s">
        <v>566</v>
      </c>
      <c r="AD23" s="1789"/>
      <c r="AE23" s="1790" t="s">
        <v>567</v>
      </c>
      <c r="AF23" s="1789"/>
      <c r="AG23" s="1790" t="s">
        <v>572</v>
      </c>
      <c r="AH23" s="1789"/>
      <c r="AI23" s="1904" t="s">
        <v>605</v>
      </c>
      <c r="AJ23" s="1905"/>
      <c r="AK23" s="1787" t="s">
        <v>606</v>
      </c>
      <c r="AL23" s="1787"/>
      <c r="AM23" s="1878" t="s">
        <v>566</v>
      </c>
      <c r="AN23" s="1873"/>
      <c r="AO23" s="1872" t="s">
        <v>572</v>
      </c>
      <c r="AP23" s="1874"/>
    </row>
    <row r="24" spans="1:42" ht="21.75" customHeight="1" x14ac:dyDescent="0.2">
      <c r="A24" s="856" t="s">
        <v>1341</v>
      </c>
      <c r="B24" s="57" t="s">
        <v>768</v>
      </c>
      <c r="C24" s="59" t="s">
        <v>15</v>
      </c>
      <c r="D24" s="1042" t="s">
        <v>5</v>
      </c>
      <c r="E24" s="1246" t="s">
        <v>7</v>
      </c>
      <c r="F24" s="1246" t="s">
        <v>8</v>
      </c>
      <c r="G24" s="857" t="s">
        <v>9</v>
      </c>
      <c r="H24" s="858" t="s">
        <v>8</v>
      </c>
      <c r="I24" s="857" t="s">
        <v>10</v>
      </c>
      <c r="J24" s="858" t="s">
        <v>11</v>
      </c>
      <c r="K24" s="859" t="s">
        <v>12</v>
      </c>
      <c r="L24" s="857" t="s">
        <v>13</v>
      </c>
      <c r="M24" s="860" t="s">
        <v>14</v>
      </c>
      <c r="O24" s="374" t="s">
        <v>573</v>
      </c>
      <c r="P24" s="375" t="s">
        <v>573</v>
      </c>
      <c r="Q24" s="375" t="s">
        <v>573</v>
      </c>
      <c r="R24" s="375" t="s">
        <v>573</v>
      </c>
      <c r="S24" s="374" t="s">
        <v>573</v>
      </c>
      <c r="T24" s="375" t="s">
        <v>574</v>
      </c>
      <c r="U24" s="375" t="s">
        <v>573</v>
      </c>
      <c r="V24" s="375" t="s">
        <v>574</v>
      </c>
      <c r="W24" s="375" t="s">
        <v>573</v>
      </c>
      <c r="X24" s="375" t="s">
        <v>574</v>
      </c>
      <c r="Y24" s="377" t="s">
        <v>573</v>
      </c>
      <c r="Z24" s="378" t="s">
        <v>573</v>
      </c>
      <c r="AA24" s="378" t="s">
        <v>573</v>
      </c>
      <c r="AB24" s="379" t="s">
        <v>573</v>
      </c>
      <c r="AC24" s="377" t="s">
        <v>573</v>
      </c>
      <c r="AD24" s="378" t="s">
        <v>574</v>
      </c>
      <c r="AE24" s="378" t="s">
        <v>573</v>
      </c>
      <c r="AF24" s="378" t="s">
        <v>574</v>
      </c>
      <c r="AG24" s="378" t="s">
        <v>573</v>
      </c>
      <c r="AH24" s="378" t="s">
        <v>574</v>
      </c>
      <c r="AI24" s="422" t="s">
        <v>573</v>
      </c>
      <c r="AJ24" s="423" t="s">
        <v>574</v>
      </c>
      <c r="AK24" s="423" t="s">
        <v>573</v>
      </c>
      <c r="AL24" s="423" t="s">
        <v>574</v>
      </c>
      <c r="AM24" s="380" t="s">
        <v>573</v>
      </c>
      <c r="AN24" s="381" t="s">
        <v>574</v>
      </c>
      <c r="AO24" s="381" t="s">
        <v>573</v>
      </c>
      <c r="AP24" s="382" t="s">
        <v>574</v>
      </c>
    </row>
    <row r="25" spans="1:42" ht="15" customHeight="1" x14ac:dyDescent="0.2">
      <c r="A25" s="861"/>
      <c r="B25" s="472" t="s">
        <v>776</v>
      </c>
      <c r="C25" s="873" t="s">
        <v>742</v>
      </c>
      <c r="D25" s="869"/>
      <c r="E25" s="870"/>
      <c r="F25" s="870"/>
      <c r="G25" s="870"/>
      <c r="H25" s="870"/>
      <c r="I25" s="864"/>
      <c r="J25" s="864"/>
      <c r="K25" s="864"/>
      <c r="L25" s="864"/>
      <c r="M25" s="866"/>
      <c r="O25" s="1028"/>
      <c r="P25" s="867"/>
      <c r="Q25" s="867"/>
      <c r="R25" s="867"/>
      <c r="S25" s="1028"/>
      <c r="T25" s="867"/>
      <c r="U25" s="867"/>
      <c r="V25" s="868"/>
      <c r="W25" s="868"/>
      <c r="X25" s="868"/>
      <c r="Y25" s="1012"/>
      <c r="Z25" s="868"/>
      <c r="AA25" s="868"/>
      <c r="AB25" s="1013"/>
      <c r="AC25" s="1012"/>
      <c r="AD25" s="868"/>
      <c r="AE25" s="868"/>
      <c r="AF25" s="868"/>
      <c r="AG25" s="868"/>
      <c r="AH25" s="868"/>
      <c r="AI25" s="1012"/>
      <c r="AJ25" s="868"/>
      <c r="AK25" s="868"/>
      <c r="AL25" s="868"/>
      <c r="AM25" s="1012"/>
      <c r="AN25" s="868"/>
      <c r="AO25" s="868"/>
      <c r="AP25" s="1013"/>
    </row>
    <row r="26" spans="1:42" ht="15" customHeight="1" x14ac:dyDescent="0.2">
      <c r="A26" s="861"/>
      <c r="B26" s="119" t="s">
        <v>1062</v>
      </c>
      <c r="C26" s="877" t="s">
        <v>110</v>
      </c>
      <c r="D26" s="870">
        <v>6</v>
      </c>
      <c r="E26" s="870">
        <v>16</v>
      </c>
      <c r="F26" s="870">
        <v>1</v>
      </c>
      <c r="G26" s="869">
        <v>32</v>
      </c>
      <c r="H26" s="869">
        <v>3</v>
      </c>
      <c r="I26" s="870">
        <v>0</v>
      </c>
      <c r="J26" s="869">
        <v>6</v>
      </c>
      <c r="K26" s="865">
        <f>SUM(E26,G26,I26)</f>
        <v>48</v>
      </c>
      <c r="L26" s="865">
        <f>((E26*F26)*1.5)+((G26*H26)*1)+((I26*J26)*1)</f>
        <v>120</v>
      </c>
      <c r="M26" s="871" t="s">
        <v>19</v>
      </c>
      <c r="O26" s="1014">
        <v>2</v>
      </c>
      <c r="P26" s="861"/>
      <c r="Q26" s="861">
        <v>2</v>
      </c>
      <c r="R26" s="861" t="s">
        <v>1409</v>
      </c>
      <c r="S26" s="1014"/>
      <c r="T26" s="861"/>
      <c r="U26" s="861"/>
      <c r="V26" s="861"/>
      <c r="W26" s="861"/>
      <c r="X26" s="861"/>
      <c r="Y26" s="1023"/>
      <c r="Z26" s="872"/>
      <c r="AA26" s="872"/>
      <c r="AB26" s="1024" t="s">
        <v>1533</v>
      </c>
      <c r="AC26" s="1023"/>
      <c r="AD26" s="872"/>
      <c r="AE26" s="872"/>
      <c r="AF26" s="872"/>
      <c r="AG26" s="872">
        <v>2</v>
      </c>
      <c r="AH26" s="872"/>
      <c r="AI26" s="1014" t="s">
        <v>1565</v>
      </c>
      <c r="AJ26" s="861" t="s">
        <v>908</v>
      </c>
      <c r="AK26" s="861"/>
      <c r="AL26" s="861"/>
      <c r="AM26" s="1014"/>
      <c r="AN26" s="861"/>
      <c r="AO26" s="861"/>
      <c r="AP26" s="1015"/>
    </row>
    <row r="27" spans="1:42" ht="15" customHeight="1" x14ac:dyDescent="0.2">
      <c r="A27" s="861"/>
      <c r="B27" s="119" t="s">
        <v>1063</v>
      </c>
      <c r="C27" s="877" t="s">
        <v>111</v>
      </c>
      <c r="D27" s="870">
        <v>4</v>
      </c>
      <c r="E27" s="870">
        <v>16</v>
      </c>
      <c r="F27" s="870">
        <v>1</v>
      </c>
      <c r="G27" s="869">
        <v>16</v>
      </c>
      <c r="H27" s="869">
        <v>3</v>
      </c>
      <c r="I27" s="870">
        <v>0</v>
      </c>
      <c r="J27" s="869">
        <v>6</v>
      </c>
      <c r="K27" s="865">
        <f>SUM(E27,G27,I27)</f>
        <v>32</v>
      </c>
      <c r="L27" s="865">
        <f>((E27*F27)*1.5)+((G27*H27)*1)+((I27*J27)*1)</f>
        <v>72</v>
      </c>
      <c r="M27" s="871"/>
      <c r="O27" s="1014">
        <v>1.5</v>
      </c>
      <c r="P27" s="861"/>
      <c r="Q27" s="861"/>
      <c r="R27" s="861" t="s">
        <v>1420</v>
      </c>
      <c r="S27" s="1014"/>
      <c r="T27" s="861"/>
      <c r="U27" s="861"/>
      <c r="V27" s="861"/>
      <c r="W27" s="861"/>
      <c r="X27" s="861"/>
      <c r="Y27" s="1023"/>
      <c r="Z27" s="872"/>
      <c r="AA27" s="872"/>
      <c r="AB27" s="1024">
        <v>4</v>
      </c>
      <c r="AC27" s="1023"/>
      <c r="AD27" s="872"/>
      <c r="AE27" s="872"/>
      <c r="AF27" s="872"/>
      <c r="AG27" s="872"/>
      <c r="AH27" s="872"/>
      <c r="AI27" s="1014" t="s">
        <v>1564</v>
      </c>
      <c r="AJ27" s="861" t="s">
        <v>908</v>
      </c>
      <c r="AK27" s="861"/>
      <c r="AL27" s="861"/>
      <c r="AM27" s="1014"/>
      <c r="AN27" s="861"/>
      <c r="AO27" s="861"/>
      <c r="AP27" s="1015"/>
    </row>
    <row r="28" spans="1:42" ht="15" customHeight="1" x14ac:dyDescent="0.2">
      <c r="A28" s="861"/>
      <c r="B28" s="700" t="s">
        <v>778</v>
      </c>
      <c r="C28" s="873" t="s">
        <v>751</v>
      </c>
      <c r="D28" s="869"/>
      <c r="E28" s="870"/>
      <c r="F28" s="870"/>
      <c r="G28" s="870"/>
      <c r="H28" s="870"/>
      <c r="I28" s="864"/>
      <c r="J28" s="864"/>
      <c r="K28" s="864"/>
      <c r="L28" s="864"/>
      <c r="M28" s="866"/>
      <c r="O28" s="1028"/>
      <c r="P28" s="867"/>
      <c r="Q28" s="867"/>
      <c r="R28" s="867"/>
      <c r="S28" s="1028"/>
      <c r="T28" s="867"/>
      <c r="U28" s="867"/>
      <c r="V28" s="868"/>
      <c r="W28" s="868"/>
      <c r="X28" s="868"/>
      <c r="Y28" s="1012"/>
      <c r="Z28" s="868"/>
      <c r="AA28" s="868"/>
      <c r="AB28" s="1013"/>
      <c r="AC28" s="1012"/>
      <c r="AD28" s="868"/>
      <c r="AE28" s="868"/>
      <c r="AF28" s="868"/>
      <c r="AG28" s="868"/>
      <c r="AH28" s="868"/>
      <c r="AI28" s="1012"/>
      <c r="AJ28" s="868"/>
      <c r="AK28" s="868"/>
      <c r="AL28" s="868"/>
      <c r="AM28" s="1012"/>
      <c r="AN28" s="868"/>
      <c r="AO28" s="868"/>
      <c r="AP28" s="1013"/>
    </row>
    <row r="29" spans="1:42" s="879" customFormat="1" ht="22.5" x14ac:dyDescent="0.2">
      <c r="A29" s="878" t="s">
        <v>1346</v>
      </c>
      <c r="B29" s="123" t="s">
        <v>549</v>
      </c>
      <c r="C29" s="894" t="s">
        <v>61</v>
      </c>
      <c r="D29" s="585">
        <v>2</v>
      </c>
      <c r="E29" s="845">
        <v>0</v>
      </c>
      <c r="F29" s="845">
        <v>1</v>
      </c>
      <c r="G29" s="845">
        <v>20</v>
      </c>
      <c r="H29" s="845">
        <v>3</v>
      </c>
      <c r="I29" s="845">
        <v>0</v>
      </c>
      <c r="J29" s="585">
        <v>6</v>
      </c>
      <c r="K29" s="584">
        <f>SUM(E29,G29,I29)</f>
        <v>20</v>
      </c>
      <c r="L29" s="584">
        <f>((E29*F29)*1.5)+((G29*H29)*1)+((I29*J29)*1)</f>
        <v>60</v>
      </c>
      <c r="M29" s="846" t="s">
        <v>52</v>
      </c>
      <c r="O29" s="884" t="s">
        <v>1416</v>
      </c>
      <c r="P29" s="878"/>
      <c r="Q29" s="878" t="s">
        <v>1416</v>
      </c>
      <c r="R29" s="878"/>
      <c r="S29" s="884"/>
      <c r="T29" s="878"/>
      <c r="U29" s="878"/>
      <c r="V29" s="878"/>
      <c r="W29" s="878"/>
      <c r="X29" s="878"/>
      <c r="Y29" s="1009" t="s">
        <v>1416</v>
      </c>
      <c r="Z29" s="880"/>
      <c r="AA29" s="880" t="s">
        <v>1416</v>
      </c>
      <c r="AB29" s="1010"/>
      <c r="AC29" s="1009"/>
      <c r="AD29" s="880"/>
      <c r="AE29" s="880"/>
      <c r="AF29" s="880"/>
      <c r="AG29" s="880"/>
      <c r="AH29" s="880"/>
      <c r="AI29" s="1008" t="s">
        <v>1562</v>
      </c>
      <c r="AJ29" s="878"/>
      <c r="AK29" s="878"/>
      <c r="AL29" s="878"/>
      <c r="AM29" s="884"/>
      <c r="AN29" s="878"/>
      <c r="AO29" s="878"/>
      <c r="AP29" s="885"/>
    </row>
    <row r="30" spans="1:42" s="879" customFormat="1" ht="22.5" customHeight="1" x14ac:dyDescent="0.2">
      <c r="A30" s="878" t="s">
        <v>1344</v>
      </c>
      <c r="B30" s="94" t="s">
        <v>1064</v>
      </c>
      <c r="C30" s="75" t="s">
        <v>731</v>
      </c>
      <c r="D30" s="845">
        <v>2</v>
      </c>
      <c r="E30" s="845">
        <v>2</v>
      </c>
      <c r="F30" s="845">
        <v>1</v>
      </c>
      <c r="G30" s="1735">
        <v>12</v>
      </c>
      <c r="H30" s="845">
        <v>3</v>
      </c>
      <c r="I30" s="845">
        <v>0</v>
      </c>
      <c r="J30" s="845">
        <v>6</v>
      </c>
      <c r="K30" s="1737">
        <v>20</v>
      </c>
      <c r="L30" s="1737">
        <f>((E30*F30)*1.5)+((G30*H30)*1)+((I30*J30)*1)</f>
        <v>39</v>
      </c>
      <c r="M30" s="1662" t="s">
        <v>1850</v>
      </c>
      <c r="O30" s="884" t="s">
        <v>1416</v>
      </c>
      <c r="P30" s="878"/>
      <c r="Q30" s="878" t="s">
        <v>1416</v>
      </c>
      <c r="R30" s="878"/>
      <c r="S30" s="884"/>
      <c r="T30" s="878"/>
      <c r="U30" s="878"/>
      <c r="V30" s="878"/>
      <c r="W30" s="878"/>
      <c r="X30" s="878"/>
      <c r="Y30" s="1009" t="s">
        <v>1416</v>
      </c>
      <c r="Z30" s="880"/>
      <c r="AA30" s="880" t="s">
        <v>1416</v>
      </c>
      <c r="AB30" s="1010"/>
      <c r="AC30" s="1009"/>
      <c r="AD30" s="880"/>
      <c r="AE30" s="880"/>
      <c r="AF30" s="880"/>
      <c r="AG30" s="880"/>
      <c r="AH30" s="880"/>
      <c r="AI30" s="884" t="s">
        <v>1431</v>
      </c>
      <c r="AJ30" s="878"/>
      <c r="AK30" s="878"/>
      <c r="AL30" s="878"/>
      <c r="AM30" s="884"/>
      <c r="AN30" s="878"/>
      <c r="AO30" s="878"/>
      <c r="AP30" s="885"/>
    </row>
    <row r="31" spans="1:42" s="879" customFormat="1" ht="15" customHeight="1" x14ac:dyDescent="0.2">
      <c r="A31" s="878" t="s">
        <v>1345</v>
      </c>
      <c r="B31" s="94" t="s">
        <v>519</v>
      </c>
      <c r="C31" s="75" t="s">
        <v>62</v>
      </c>
      <c r="D31" s="845">
        <v>2</v>
      </c>
      <c r="E31" s="845">
        <v>10</v>
      </c>
      <c r="F31" s="845">
        <v>1</v>
      </c>
      <c r="G31" s="845">
        <v>0</v>
      </c>
      <c r="H31" s="845">
        <v>3</v>
      </c>
      <c r="I31" s="845">
        <v>0</v>
      </c>
      <c r="J31" s="845">
        <v>6</v>
      </c>
      <c r="K31" s="584">
        <f>SUM(E31,G31,I31)</f>
        <v>10</v>
      </c>
      <c r="L31" s="584">
        <f>((E31*F31)*1.5)+((G31*H31)*1)+((I31*J31)*1)</f>
        <v>15</v>
      </c>
      <c r="M31" s="846"/>
      <c r="O31" s="884" t="s">
        <v>1473</v>
      </c>
      <c r="P31" s="878"/>
      <c r="Q31" s="878"/>
      <c r="R31" s="878"/>
      <c r="S31" s="884"/>
      <c r="T31" s="878"/>
      <c r="U31" s="878"/>
      <c r="V31" s="878"/>
      <c r="W31" s="878"/>
      <c r="X31" s="878"/>
      <c r="Y31" s="1009" t="s">
        <v>1473</v>
      </c>
      <c r="Z31" s="880"/>
      <c r="AA31" s="880"/>
      <c r="AB31" s="1010"/>
      <c r="AC31" s="1009"/>
      <c r="AD31" s="880"/>
      <c r="AE31" s="880"/>
      <c r="AF31" s="880"/>
      <c r="AG31" s="880"/>
      <c r="AH31" s="880"/>
      <c r="AI31" s="884" t="s">
        <v>1431</v>
      </c>
      <c r="AJ31" s="878"/>
      <c r="AK31" s="878"/>
      <c r="AL31" s="878"/>
      <c r="AM31" s="884"/>
      <c r="AN31" s="878"/>
      <c r="AO31" s="878"/>
      <c r="AP31" s="885"/>
    </row>
    <row r="32" spans="1:42" s="879" customFormat="1" ht="15" customHeight="1" x14ac:dyDescent="0.2">
      <c r="A32" s="878"/>
      <c r="B32" s="701" t="s">
        <v>779</v>
      </c>
      <c r="C32" s="895" t="s">
        <v>749</v>
      </c>
      <c r="D32" s="869"/>
      <c r="E32" s="870"/>
      <c r="F32" s="870"/>
      <c r="G32" s="870"/>
      <c r="H32" s="865"/>
      <c r="I32" s="896"/>
      <c r="J32" s="896"/>
      <c r="K32" s="897"/>
      <c r="L32" s="897"/>
      <c r="M32" s="898"/>
      <c r="O32" s="1028"/>
      <c r="P32" s="867"/>
      <c r="Q32" s="867"/>
      <c r="R32" s="867"/>
      <c r="S32" s="1028"/>
      <c r="T32" s="867"/>
      <c r="U32" s="867"/>
      <c r="V32" s="868"/>
      <c r="W32" s="868"/>
      <c r="X32" s="868"/>
      <c r="Y32" s="1012"/>
      <c r="Z32" s="868"/>
      <c r="AA32" s="868"/>
      <c r="AB32" s="1013"/>
      <c r="AC32" s="1012"/>
      <c r="AD32" s="868"/>
      <c r="AE32" s="868"/>
      <c r="AF32" s="868"/>
      <c r="AG32" s="868"/>
      <c r="AH32" s="868"/>
      <c r="AI32" s="1012"/>
      <c r="AJ32" s="868"/>
      <c r="AK32" s="868"/>
      <c r="AL32" s="868"/>
      <c r="AM32" s="1012"/>
      <c r="AN32" s="868"/>
      <c r="AO32" s="868"/>
      <c r="AP32" s="1013"/>
    </row>
    <row r="33" spans="1:42" ht="15" customHeight="1" x14ac:dyDescent="0.2">
      <c r="A33" s="861" t="s">
        <v>1604</v>
      </c>
      <c r="B33" s="119" t="s">
        <v>1065</v>
      </c>
      <c r="C33" s="877" t="s">
        <v>112</v>
      </c>
      <c r="D33" s="870">
        <v>4</v>
      </c>
      <c r="E33" s="870">
        <v>16</v>
      </c>
      <c r="F33" s="870">
        <v>1</v>
      </c>
      <c r="G33" s="869">
        <v>16</v>
      </c>
      <c r="H33" s="869">
        <v>3</v>
      </c>
      <c r="I33" s="870">
        <v>0</v>
      </c>
      <c r="J33" s="869">
        <v>6</v>
      </c>
      <c r="K33" s="865">
        <f>SUM(E33,G33,I33)</f>
        <v>32</v>
      </c>
      <c r="L33" s="865">
        <f>((E33*F33)*1.5)+((G33*H33)*1)+((I33*J33)*1)</f>
        <v>72</v>
      </c>
      <c r="M33" s="871"/>
      <c r="O33" s="1014">
        <v>2</v>
      </c>
      <c r="P33" s="861">
        <v>2</v>
      </c>
      <c r="Q33" s="861"/>
      <c r="R33" s="861"/>
      <c r="S33" s="1014"/>
      <c r="T33" s="861"/>
      <c r="U33" s="861"/>
      <c r="V33" s="861"/>
      <c r="W33" s="861"/>
      <c r="X33" s="861"/>
      <c r="Y33" s="1023">
        <v>4</v>
      </c>
      <c r="Z33" s="872"/>
      <c r="AA33" s="872"/>
      <c r="AB33" s="1024"/>
      <c r="AC33" s="1023"/>
      <c r="AD33" s="872"/>
      <c r="AE33" s="872"/>
      <c r="AF33" s="872"/>
      <c r="AG33" s="872"/>
      <c r="AH33" s="872"/>
      <c r="AI33" s="1014" t="s">
        <v>1433</v>
      </c>
      <c r="AJ33" s="861" t="s">
        <v>908</v>
      </c>
      <c r="AK33" s="861"/>
      <c r="AL33" s="861"/>
      <c r="AM33" s="1014"/>
      <c r="AN33" s="861"/>
      <c r="AO33" s="861"/>
      <c r="AP33" s="1015"/>
    </row>
    <row r="34" spans="1:42" ht="15" customHeight="1" x14ac:dyDescent="0.2">
      <c r="A34" s="861" t="s">
        <v>1605</v>
      </c>
      <c r="B34" s="119" t="s">
        <v>1066</v>
      </c>
      <c r="C34" s="877" t="s">
        <v>113</v>
      </c>
      <c r="D34" s="870">
        <v>4</v>
      </c>
      <c r="E34" s="870">
        <v>16</v>
      </c>
      <c r="F34" s="870">
        <v>1</v>
      </c>
      <c r="G34" s="869">
        <v>16</v>
      </c>
      <c r="H34" s="869">
        <v>3</v>
      </c>
      <c r="I34" s="870">
        <v>0</v>
      </c>
      <c r="J34" s="869">
        <v>6</v>
      </c>
      <c r="K34" s="865">
        <f>SUM(E34,G34,I34)</f>
        <v>32</v>
      </c>
      <c r="L34" s="865">
        <f>((E34*F34)*1.5)+((G34*H34)*1)+((I34*J34)*1)</f>
        <v>72</v>
      </c>
      <c r="M34" s="871"/>
      <c r="O34" s="1014">
        <v>2</v>
      </c>
      <c r="P34" s="861">
        <v>2</v>
      </c>
      <c r="Q34" s="861"/>
      <c r="R34" s="861"/>
      <c r="S34" s="1014"/>
      <c r="T34" s="861"/>
      <c r="U34" s="861"/>
      <c r="V34" s="861"/>
      <c r="W34" s="861"/>
      <c r="X34" s="861"/>
      <c r="Y34" s="1023">
        <v>4</v>
      </c>
      <c r="Z34" s="872"/>
      <c r="AA34" s="872"/>
      <c r="AB34" s="1024"/>
      <c r="AC34" s="1023"/>
      <c r="AD34" s="872"/>
      <c r="AE34" s="872"/>
      <c r="AF34" s="872"/>
      <c r="AG34" s="872"/>
      <c r="AH34" s="872"/>
      <c r="AI34" s="1014" t="s">
        <v>1433</v>
      </c>
      <c r="AJ34" s="861" t="s">
        <v>908</v>
      </c>
      <c r="AK34" s="861"/>
      <c r="AL34" s="861"/>
      <c r="AM34" s="1014"/>
      <c r="AN34" s="861"/>
      <c r="AO34" s="861"/>
      <c r="AP34" s="1015"/>
    </row>
    <row r="35" spans="1:42" ht="15" customHeight="1" x14ac:dyDescent="0.2">
      <c r="A35" s="861" t="s">
        <v>1604</v>
      </c>
      <c r="B35" s="119" t="s">
        <v>1067</v>
      </c>
      <c r="C35" s="877" t="s">
        <v>114</v>
      </c>
      <c r="D35" s="870">
        <v>4</v>
      </c>
      <c r="E35" s="870">
        <v>16</v>
      </c>
      <c r="F35" s="870">
        <v>1</v>
      </c>
      <c r="G35" s="869">
        <v>16</v>
      </c>
      <c r="H35" s="869">
        <v>3</v>
      </c>
      <c r="I35" s="870">
        <v>0</v>
      </c>
      <c r="J35" s="869">
        <v>6</v>
      </c>
      <c r="K35" s="865">
        <f>SUM(E35,G35,I35)</f>
        <v>32</v>
      </c>
      <c r="L35" s="865">
        <f>((E35*F35)*1.5)+((G35*H35)*1)+((I35*J35)*1)</f>
        <v>72</v>
      </c>
      <c r="M35" s="871"/>
      <c r="O35" s="1014">
        <v>2</v>
      </c>
      <c r="P35" s="861"/>
      <c r="Q35" s="861"/>
      <c r="R35" s="861" t="s">
        <v>1409</v>
      </c>
      <c r="S35" s="1014"/>
      <c r="T35" s="861"/>
      <c r="U35" s="861"/>
      <c r="V35" s="861"/>
      <c r="W35" s="861"/>
      <c r="X35" s="861"/>
      <c r="Y35" s="1023">
        <v>4</v>
      </c>
      <c r="Z35" s="872"/>
      <c r="AA35" s="872"/>
      <c r="AB35" s="1024"/>
      <c r="AC35" s="1023"/>
      <c r="AD35" s="872"/>
      <c r="AE35" s="872"/>
      <c r="AF35" s="872"/>
      <c r="AG35" s="872"/>
      <c r="AH35" s="872"/>
      <c r="AI35" s="1014" t="s">
        <v>1427</v>
      </c>
      <c r="AJ35" s="861" t="s">
        <v>908</v>
      </c>
      <c r="AK35" s="861"/>
      <c r="AL35" s="861"/>
      <c r="AM35" s="1014"/>
      <c r="AN35" s="861"/>
      <c r="AO35" s="861"/>
      <c r="AP35" s="1015"/>
    </row>
    <row r="36" spans="1:42" ht="15" customHeight="1" x14ac:dyDescent="0.2">
      <c r="A36" s="861"/>
      <c r="B36" s="472" t="s">
        <v>777</v>
      </c>
      <c r="C36" s="895" t="s">
        <v>750</v>
      </c>
      <c r="D36" s="869"/>
      <c r="E36" s="870"/>
      <c r="F36" s="870"/>
      <c r="G36" s="870"/>
      <c r="H36" s="865"/>
      <c r="I36" s="896"/>
      <c r="J36" s="896"/>
      <c r="K36" s="897"/>
      <c r="L36" s="897"/>
      <c r="M36" s="898"/>
      <c r="O36" s="1028"/>
      <c r="P36" s="867"/>
      <c r="Q36" s="867"/>
      <c r="R36" s="867"/>
      <c r="S36" s="1028"/>
      <c r="T36" s="867"/>
      <c r="U36" s="867"/>
      <c r="V36" s="868"/>
      <c r="W36" s="868"/>
      <c r="X36" s="868"/>
      <c r="Y36" s="1012"/>
      <c r="Z36" s="868"/>
      <c r="AA36" s="868"/>
      <c r="AB36" s="1013"/>
      <c r="AC36" s="1012"/>
      <c r="AD36" s="868"/>
      <c r="AE36" s="868"/>
      <c r="AF36" s="868"/>
      <c r="AG36" s="868"/>
      <c r="AH36" s="868"/>
      <c r="AI36" s="1012"/>
      <c r="AJ36" s="868"/>
      <c r="AK36" s="868"/>
      <c r="AL36" s="868"/>
      <c r="AM36" s="1012"/>
      <c r="AN36" s="868"/>
      <c r="AO36" s="868"/>
      <c r="AP36" s="1013"/>
    </row>
    <row r="37" spans="1:42" ht="15" customHeight="1" thickBot="1" x14ac:dyDescent="0.25">
      <c r="A37" s="861"/>
      <c r="B37" s="119" t="s">
        <v>1068</v>
      </c>
      <c r="C37" s="877" t="s">
        <v>239</v>
      </c>
      <c r="D37" s="870">
        <v>2</v>
      </c>
      <c r="E37" s="870">
        <v>2</v>
      </c>
      <c r="F37" s="870">
        <v>1</v>
      </c>
      <c r="G37" s="869">
        <v>14</v>
      </c>
      <c r="H37" s="869">
        <v>3</v>
      </c>
      <c r="I37" s="870">
        <v>0</v>
      </c>
      <c r="J37" s="869">
        <v>6</v>
      </c>
      <c r="K37" s="865">
        <f>SUM(E37,G37,I37)</f>
        <v>16</v>
      </c>
      <c r="L37" s="865">
        <f>((E37*F37)*1.5)+((G37*H37)*1)+((I37*J37)*1)</f>
        <v>45</v>
      </c>
      <c r="M37" s="871"/>
      <c r="O37" s="1016"/>
      <c r="P37" s="1017"/>
      <c r="Q37" s="1017">
        <v>1</v>
      </c>
      <c r="R37" s="1017">
        <v>1</v>
      </c>
      <c r="S37" s="1016"/>
      <c r="T37" s="1017"/>
      <c r="U37" s="1017"/>
      <c r="V37" s="1017"/>
      <c r="W37" s="1017"/>
      <c r="X37" s="1017"/>
      <c r="Y37" s="1025"/>
      <c r="Z37" s="1026"/>
      <c r="AA37" s="1026"/>
      <c r="AB37" s="1027">
        <v>1</v>
      </c>
      <c r="AC37" s="1025"/>
      <c r="AD37" s="1026"/>
      <c r="AE37" s="1026"/>
      <c r="AF37" s="1026"/>
      <c r="AG37" s="1026">
        <v>1</v>
      </c>
      <c r="AH37" s="1026"/>
      <c r="AI37" s="1040" t="s">
        <v>1431</v>
      </c>
      <c r="AJ37" s="1017"/>
      <c r="AK37" s="1017"/>
      <c r="AL37" s="1017"/>
      <c r="AM37" s="1016"/>
      <c r="AN37" s="1017"/>
      <c r="AO37" s="1017"/>
      <c r="AP37" s="1031"/>
    </row>
    <row r="38" spans="1:42" ht="15" customHeight="1" thickBot="1" x14ac:dyDescent="0.25">
      <c r="B38" s="60" t="s">
        <v>19</v>
      </c>
      <c r="C38" s="899" t="s">
        <v>31</v>
      </c>
      <c r="D38" s="900">
        <f>SUM(D25:D37)</f>
        <v>30</v>
      </c>
      <c r="E38" s="900">
        <f>SUM(E25:E37)</f>
        <v>94</v>
      </c>
      <c r="F38" s="901">
        <v>1</v>
      </c>
      <c r="G38" s="900">
        <f>SUM(G25:G37)</f>
        <v>142</v>
      </c>
      <c r="H38" s="901">
        <v>3</v>
      </c>
      <c r="I38" s="900">
        <f>SUM(I25:I37)</f>
        <v>0</v>
      </c>
      <c r="J38" s="901">
        <v>6</v>
      </c>
      <c r="K38" s="902">
        <f>SUM(E38,G38,I38)</f>
        <v>236</v>
      </c>
      <c r="L38" s="1738">
        <f>SUM(L26:L37)</f>
        <v>567</v>
      </c>
      <c r="M38" s="903"/>
    </row>
    <row r="39" spans="1:42" ht="15" customHeight="1" thickBot="1" x14ac:dyDescent="0.25">
      <c r="C39" s="904" t="s">
        <v>22</v>
      </c>
      <c r="D39" s="905">
        <f>SUM(D21,D38)</f>
        <v>60</v>
      </c>
      <c r="E39" s="905">
        <f>SUM(E21,E38)</f>
        <v>193</v>
      </c>
      <c r="F39" s="888">
        <v>1</v>
      </c>
      <c r="G39" s="905">
        <f>SUM(G21,G38)</f>
        <v>265</v>
      </c>
      <c r="H39" s="887">
        <v>3</v>
      </c>
      <c r="I39" s="905">
        <f>SUM(I21,I38)</f>
        <v>0</v>
      </c>
      <c r="J39" s="888">
        <v>6</v>
      </c>
      <c r="K39" s="902">
        <f>SUM(E39,G39,I39)</f>
        <v>458</v>
      </c>
      <c r="L39" s="1738">
        <f>SUM(L21,L38)</f>
        <v>1106</v>
      </c>
      <c r="M39" s="906"/>
      <c r="O39" s="1776" t="s">
        <v>559</v>
      </c>
      <c r="P39" s="1777"/>
      <c r="Q39" s="1777"/>
      <c r="R39" s="1777"/>
      <c r="S39" s="1777"/>
      <c r="T39" s="1777"/>
      <c r="U39" s="1777"/>
      <c r="V39" s="1777"/>
      <c r="W39" s="1777"/>
      <c r="X39" s="1777"/>
      <c r="Y39" s="1897" t="s">
        <v>560</v>
      </c>
      <c r="Z39" s="1780"/>
      <c r="AA39" s="1780"/>
      <c r="AB39" s="1780"/>
      <c r="AC39" s="1780"/>
      <c r="AD39" s="1780"/>
      <c r="AE39" s="1780"/>
      <c r="AF39" s="1780"/>
      <c r="AG39" s="1780"/>
      <c r="AH39" s="1780"/>
      <c r="AI39" s="1902" t="s">
        <v>608</v>
      </c>
      <c r="AJ39" s="1903"/>
      <c r="AK39" s="1903"/>
      <c r="AL39" s="1903"/>
      <c r="AM39" s="1898" t="s">
        <v>607</v>
      </c>
      <c r="AN39" s="1899"/>
      <c r="AO39" s="1899"/>
      <c r="AP39" s="1900"/>
    </row>
    <row r="40" spans="1:42" ht="21" customHeight="1" x14ac:dyDescent="0.2">
      <c r="C40" s="907"/>
      <c r="D40" s="908"/>
      <c r="E40" s="908"/>
      <c r="F40" s="892"/>
      <c r="G40" s="908"/>
      <c r="H40" s="891"/>
      <c r="I40" s="892"/>
      <c r="J40" s="892"/>
      <c r="K40" s="909"/>
      <c r="L40" s="910"/>
      <c r="M40" s="911"/>
      <c r="O40" s="1901" t="s">
        <v>561</v>
      </c>
      <c r="P40" s="1849"/>
      <c r="Q40" s="1849"/>
      <c r="R40" s="1849"/>
      <c r="S40" s="1851" t="s">
        <v>562</v>
      </c>
      <c r="T40" s="1852"/>
      <c r="U40" s="1852"/>
      <c r="V40" s="1852"/>
      <c r="W40" s="1852"/>
      <c r="X40" s="1852"/>
      <c r="Y40" s="1853" t="s">
        <v>563</v>
      </c>
      <c r="Z40" s="1854"/>
      <c r="AA40" s="1854"/>
      <c r="AB40" s="1855"/>
      <c r="AC40" s="1853" t="s">
        <v>564</v>
      </c>
      <c r="AD40" s="1854"/>
      <c r="AE40" s="1854"/>
      <c r="AF40" s="1854"/>
      <c r="AG40" s="1854"/>
      <c r="AH40" s="1854"/>
      <c r="AI40" s="1889" t="s">
        <v>613</v>
      </c>
      <c r="AJ40" s="1890"/>
      <c r="AK40" s="1890"/>
      <c r="AL40" s="1890"/>
      <c r="AM40" s="1875" t="s">
        <v>565</v>
      </c>
      <c r="AN40" s="1876"/>
      <c r="AO40" s="1876"/>
      <c r="AP40" s="1877"/>
    </row>
    <row r="41" spans="1:42" ht="21.75" customHeight="1" x14ac:dyDescent="0.2">
      <c r="B41" s="56" t="s">
        <v>625</v>
      </c>
      <c r="C41" s="56" t="s">
        <v>413</v>
      </c>
      <c r="D41" s="1042" t="s">
        <v>5</v>
      </c>
      <c r="E41" s="1245" t="s">
        <v>101</v>
      </c>
      <c r="F41" s="854"/>
      <c r="G41" s="854"/>
      <c r="H41" s="854"/>
      <c r="I41" s="854"/>
      <c r="J41" s="854"/>
      <c r="K41" s="854"/>
      <c r="L41" s="854"/>
      <c r="M41" s="855"/>
      <c r="O41" s="841" t="s">
        <v>566</v>
      </c>
      <c r="P41" s="842" t="s">
        <v>567</v>
      </c>
      <c r="Q41" s="842" t="s">
        <v>568</v>
      </c>
      <c r="R41" s="842" t="s">
        <v>570</v>
      </c>
      <c r="S41" s="1792" t="s">
        <v>566</v>
      </c>
      <c r="T41" s="1787"/>
      <c r="U41" s="1787" t="s">
        <v>567</v>
      </c>
      <c r="V41" s="1787"/>
      <c r="W41" s="1787" t="s">
        <v>572</v>
      </c>
      <c r="X41" s="1787"/>
      <c r="Y41" s="372" t="s">
        <v>566</v>
      </c>
      <c r="Z41" s="373" t="s">
        <v>567</v>
      </c>
      <c r="AA41" s="373" t="s">
        <v>568</v>
      </c>
      <c r="AB41" s="950" t="s">
        <v>570</v>
      </c>
      <c r="AC41" s="1788" t="s">
        <v>566</v>
      </c>
      <c r="AD41" s="1789"/>
      <c r="AE41" s="1790" t="s">
        <v>567</v>
      </c>
      <c r="AF41" s="1789"/>
      <c r="AG41" s="1790" t="s">
        <v>572</v>
      </c>
      <c r="AH41" s="1789"/>
      <c r="AI41" s="1904" t="s">
        <v>605</v>
      </c>
      <c r="AJ41" s="1905"/>
      <c r="AK41" s="1787" t="s">
        <v>606</v>
      </c>
      <c r="AL41" s="1787"/>
      <c r="AM41" s="1878" t="s">
        <v>566</v>
      </c>
      <c r="AN41" s="1873"/>
      <c r="AO41" s="1872" t="s">
        <v>572</v>
      </c>
      <c r="AP41" s="1874"/>
    </row>
    <row r="42" spans="1:42" ht="45" x14ac:dyDescent="0.2">
      <c r="A42" s="856" t="s">
        <v>1341</v>
      </c>
      <c r="B42" s="57" t="s">
        <v>769</v>
      </c>
      <c r="C42" s="59" t="s">
        <v>16</v>
      </c>
      <c r="D42" s="1041"/>
      <c r="E42" s="1246" t="s">
        <v>7</v>
      </c>
      <c r="F42" s="1246" t="s">
        <v>8</v>
      </c>
      <c r="G42" s="857" t="s">
        <v>9</v>
      </c>
      <c r="H42" s="858" t="s">
        <v>8</v>
      </c>
      <c r="I42" s="857" t="s">
        <v>10</v>
      </c>
      <c r="J42" s="858" t="s">
        <v>11</v>
      </c>
      <c r="K42" s="859" t="s">
        <v>12</v>
      </c>
      <c r="L42" s="857" t="s">
        <v>13</v>
      </c>
      <c r="M42" s="860" t="s">
        <v>14</v>
      </c>
      <c r="O42" s="374" t="s">
        <v>573</v>
      </c>
      <c r="P42" s="375" t="s">
        <v>573</v>
      </c>
      <c r="Q42" s="375" t="s">
        <v>573</v>
      </c>
      <c r="R42" s="375" t="s">
        <v>573</v>
      </c>
      <c r="S42" s="374" t="s">
        <v>573</v>
      </c>
      <c r="T42" s="375" t="s">
        <v>574</v>
      </c>
      <c r="U42" s="375" t="s">
        <v>573</v>
      </c>
      <c r="V42" s="375" t="s">
        <v>574</v>
      </c>
      <c r="W42" s="375" t="s">
        <v>573</v>
      </c>
      <c r="X42" s="375" t="s">
        <v>574</v>
      </c>
      <c r="Y42" s="377" t="s">
        <v>573</v>
      </c>
      <c r="Z42" s="378" t="s">
        <v>573</v>
      </c>
      <c r="AA42" s="378" t="s">
        <v>573</v>
      </c>
      <c r="AB42" s="379" t="s">
        <v>573</v>
      </c>
      <c r="AC42" s="377" t="s">
        <v>573</v>
      </c>
      <c r="AD42" s="378" t="s">
        <v>574</v>
      </c>
      <c r="AE42" s="378" t="s">
        <v>573</v>
      </c>
      <c r="AF42" s="378" t="s">
        <v>574</v>
      </c>
      <c r="AG42" s="378" t="s">
        <v>573</v>
      </c>
      <c r="AH42" s="378" t="s">
        <v>574</v>
      </c>
      <c r="AI42" s="422" t="s">
        <v>573</v>
      </c>
      <c r="AJ42" s="423" t="s">
        <v>574</v>
      </c>
      <c r="AK42" s="423" t="s">
        <v>573</v>
      </c>
      <c r="AL42" s="423" t="s">
        <v>574</v>
      </c>
      <c r="AM42" s="380" t="s">
        <v>573</v>
      </c>
      <c r="AN42" s="381" t="s">
        <v>574</v>
      </c>
      <c r="AO42" s="381" t="s">
        <v>573</v>
      </c>
      <c r="AP42" s="382" t="s">
        <v>574</v>
      </c>
    </row>
    <row r="43" spans="1:42" ht="15" customHeight="1" x14ac:dyDescent="0.2">
      <c r="A43" s="861"/>
      <c r="B43" s="472" t="s">
        <v>780</v>
      </c>
      <c r="C43" s="862" t="s">
        <v>752</v>
      </c>
      <c r="D43" s="869"/>
      <c r="E43" s="870"/>
      <c r="F43" s="870"/>
      <c r="G43" s="870"/>
      <c r="H43" s="870"/>
      <c r="I43" s="864"/>
      <c r="J43" s="864"/>
      <c r="K43" s="865" t="s">
        <v>19</v>
      </c>
      <c r="L43" s="865" t="s">
        <v>19</v>
      </c>
      <c r="M43" s="866"/>
      <c r="O43" s="1028"/>
      <c r="P43" s="867"/>
      <c r="Q43" s="867"/>
      <c r="R43" s="867"/>
      <c r="S43" s="1028"/>
      <c r="T43" s="867"/>
      <c r="U43" s="867"/>
      <c r="V43" s="868"/>
      <c r="W43" s="868"/>
      <c r="X43" s="868"/>
      <c r="Y43" s="1012"/>
      <c r="Z43" s="868"/>
      <c r="AA43" s="868"/>
      <c r="AB43" s="1013"/>
      <c r="AC43" s="1012"/>
      <c r="AD43" s="868"/>
      <c r="AE43" s="868"/>
      <c r="AF43" s="868"/>
      <c r="AG43" s="868"/>
      <c r="AH43" s="868"/>
      <c r="AI43" s="1012"/>
      <c r="AJ43" s="868"/>
      <c r="AK43" s="868"/>
      <c r="AL43" s="868"/>
      <c r="AM43" s="1012"/>
      <c r="AN43" s="868"/>
      <c r="AO43" s="868"/>
      <c r="AP43" s="1013"/>
    </row>
    <row r="44" spans="1:42" ht="15" customHeight="1" x14ac:dyDescent="0.2">
      <c r="A44" s="861" t="s">
        <v>1606</v>
      </c>
      <c r="B44" s="119" t="s">
        <v>1069</v>
      </c>
      <c r="C44" s="877" t="s">
        <v>666</v>
      </c>
      <c r="D44" s="869">
        <v>4</v>
      </c>
      <c r="E44" s="870">
        <v>10</v>
      </c>
      <c r="F44" s="870">
        <v>1</v>
      </c>
      <c r="G44" s="870">
        <v>10</v>
      </c>
      <c r="H44" s="870">
        <v>2</v>
      </c>
      <c r="I44" s="870">
        <v>12</v>
      </c>
      <c r="J44" s="870">
        <v>3</v>
      </c>
      <c r="K44" s="865">
        <f>SUM(E44,G44,I44)</f>
        <v>32</v>
      </c>
      <c r="L44" s="865">
        <f>((E44*F44)*1.5)+((G44*H44)*1)+((I44*J44)*1)</f>
        <v>71</v>
      </c>
      <c r="M44" s="871"/>
      <c r="O44" s="1014">
        <v>2</v>
      </c>
      <c r="P44" s="861"/>
      <c r="Q44" s="861"/>
      <c r="R44" s="861"/>
      <c r="S44" s="1014">
        <v>2</v>
      </c>
      <c r="T44" s="861" t="s">
        <v>908</v>
      </c>
      <c r="U44" s="861"/>
      <c r="V44" s="861"/>
      <c r="W44" s="861"/>
      <c r="X44" s="861"/>
      <c r="Y44" s="1023"/>
      <c r="Z44" s="872"/>
      <c r="AA44" s="872"/>
      <c r="AB44" s="1024"/>
      <c r="AC44" s="1023">
        <v>4</v>
      </c>
      <c r="AD44" s="872" t="s">
        <v>908</v>
      </c>
      <c r="AE44" s="872"/>
      <c r="AF44" s="872"/>
      <c r="AG44" s="872"/>
      <c r="AH44" s="872"/>
      <c r="AI44" s="1014" t="s">
        <v>1433</v>
      </c>
      <c r="AJ44" s="861" t="s">
        <v>908</v>
      </c>
      <c r="AK44" s="861"/>
      <c r="AL44" s="861"/>
      <c r="AM44" s="1014"/>
      <c r="AN44" s="861"/>
      <c r="AO44" s="861"/>
      <c r="AP44" s="1015"/>
    </row>
    <row r="45" spans="1:42" s="918" customFormat="1" ht="15" customHeight="1" x14ac:dyDescent="0.2">
      <c r="A45" s="913" t="s">
        <v>1448</v>
      </c>
      <c r="B45" s="95" t="s">
        <v>1070</v>
      </c>
      <c r="C45" s="914" t="s">
        <v>240</v>
      </c>
      <c r="D45" s="915">
        <v>4</v>
      </c>
      <c r="E45" s="916">
        <v>10</v>
      </c>
      <c r="F45" s="916">
        <v>0</v>
      </c>
      <c r="G45" s="916">
        <v>12</v>
      </c>
      <c r="H45" s="916">
        <v>2</v>
      </c>
      <c r="I45" s="916">
        <v>10</v>
      </c>
      <c r="J45" s="916">
        <v>3</v>
      </c>
      <c r="K45" s="917">
        <f>SUM(E45,G45,I45)</f>
        <v>32</v>
      </c>
      <c r="L45" s="917">
        <f>((E45*F45)*1.5)+((G45*H45)*1)+((I45*J45)*1)</f>
        <v>54</v>
      </c>
      <c r="M45" s="912" t="s">
        <v>241</v>
      </c>
      <c r="O45" s="1018">
        <v>2</v>
      </c>
      <c r="P45" s="913"/>
      <c r="Q45" s="913"/>
      <c r="R45" s="913"/>
      <c r="S45" s="1018">
        <v>2</v>
      </c>
      <c r="T45" s="913" t="s">
        <v>908</v>
      </c>
      <c r="U45" s="913"/>
      <c r="V45" s="913"/>
      <c r="W45" s="913"/>
      <c r="X45" s="913"/>
      <c r="Y45" s="1261"/>
      <c r="Z45" s="1262"/>
      <c r="AA45" s="1262"/>
      <c r="AB45" s="1263"/>
      <c r="AC45" s="1261">
        <v>4</v>
      </c>
      <c r="AD45" s="1262" t="s">
        <v>908</v>
      </c>
      <c r="AE45" s="1262"/>
      <c r="AF45" s="1262"/>
      <c r="AG45" s="1262"/>
      <c r="AH45" s="1262"/>
      <c r="AI45" s="1018"/>
      <c r="AJ45" s="913"/>
      <c r="AK45" s="913"/>
      <c r="AL45" s="913"/>
      <c r="AM45" s="1018" t="s">
        <v>1433</v>
      </c>
      <c r="AN45" s="913" t="s">
        <v>908</v>
      </c>
      <c r="AO45" s="913"/>
      <c r="AP45" s="1019"/>
    </row>
    <row r="46" spans="1:42" ht="15" customHeight="1" x14ac:dyDescent="0.2">
      <c r="A46" s="861" t="s">
        <v>1607</v>
      </c>
      <c r="B46" s="119" t="s">
        <v>1071</v>
      </c>
      <c r="C46" s="877" t="s">
        <v>282</v>
      </c>
      <c r="D46" s="869">
        <v>4</v>
      </c>
      <c r="E46" s="870">
        <v>16</v>
      </c>
      <c r="F46" s="870">
        <v>1</v>
      </c>
      <c r="G46" s="870">
        <v>16</v>
      </c>
      <c r="H46" s="870">
        <v>2</v>
      </c>
      <c r="I46" s="870">
        <v>0</v>
      </c>
      <c r="J46" s="870">
        <v>0</v>
      </c>
      <c r="K46" s="865">
        <f>SUM(E46,G46,I46)</f>
        <v>32</v>
      </c>
      <c r="L46" s="865">
        <f>((E46*F46)*1.5)+((G46*H46)*1)+((I46*J46)*1)</f>
        <v>56</v>
      </c>
      <c r="M46" s="871"/>
      <c r="O46" s="1014"/>
      <c r="P46" s="861"/>
      <c r="Q46" s="861"/>
      <c r="R46" s="861"/>
      <c r="S46" s="1014">
        <v>2</v>
      </c>
      <c r="T46" s="861" t="s">
        <v>908</v>
      </c>
      <c r="U46" s="861">
        <v>2</v>
      </c>
      <c r="V46" s="861" t="s">
        <v>908</v>
      </c>
      <c r="W46" s="861"/>
      <c r="X46" s="861"/>
      <c r="Y46" s="1023"/>
      <c r="Z46" s="872"/>
      <c r="AA46" s="872"/>
      <c r="AB46" s="1024"/>
      <c r="AC46" s="1023">
        <v>2</v>
      </c>
      <c r="AD46" s="872" t="s">
        <v>908</v>
      </c>
      <c r="AE46" s="872">
        <v>2</v>
      </c>
      <c r="AF46" s="872" t="s">
        <v>908</v>
      </c>
      <c r="AG46" s="872"/>
      <c r="AH46" s="872"/>
      <c r="AI46" s="1014" t="s">
        <v>1433</v>
      </c>
      <c r="AJ46" s="861" t="s">
        <v>908</v>
      </c>
      <c r="AK46" s="861"/>
      <c r="AL46" s="861"/>
      <c r="AM46" s="1014"/>
      <c r="AN46" s="861"/>
      <c r="AO46" s="861"/>
      <c r="AP46" s="1015"/>
    </row>
    <row r="47" spans="1:42" ht="11.25" x14ac:dyDescent="0.2">
      <c r="A47" s="861"/>
      <c r="B47" s="472" t="s">
        <v>781</v>
      </c>
      <c r="C47" s="873" t="s">
        <v>753</v>
      </c>
      <c r="D47" s="869"/>
      <c r="E47" s="870"/>
      <c r="F47" s="870"/>
      <c r="G47" s="870"/>
      <c r="H47" s="870"/>
      <c r="I47" s="864"/>
      <c r="J47" s="864"/>
      <c r="K47" s="864"/>
      <c r="L47" s="864"/>
      <c r="M47" s="866"/>
      <c r="O47" s="1028"/>
      <c r="P47" s="867"/>
      <c r="Q47" s="867"/>
      <c r="R47" s="867"/>
      <c r="S47" s="1028"/>
      <c r="T47" s="867"/>
      <c r="U47" s="867"/>
      <c r="V47" s="868"/>
      <c r="W47" s="868"/>
      <c r="X47" s="868"/>
      <c r="Y47" s="1012"/>
      <c r="Z47" s="868"/>
      <c r="AA47" s="868"/>
      <c r="AB47" s="1013"/>
      <c r="AC47" s="1012"/>
      <c r="AD47" s="868"/>
      <c r="AE47" s="868"/>
      <c r="AF47" s="868"/>
      <c r="AG47" s="868"/>
      <c r="AH47" s="868"/>
      <c r="AI47" s="1012"/>
      <c r="AJ47" s="868"/>
      <c r="AK47" s="868"/>
      <c r="AL47" s="868"/>
      <c r="AM47" s="1012"/>
      <c r="AN47" s="868"/>
      <c r="AO47" s="868"/>
      <c r="AP47" s="1013"/>
    </row>
    <row r="48" spans="1:42" s="879" customFormat="1" ht="11.25" x14ac:dyDescent="0.2">
      <c r="A48" s="913" t="s">
        <v>1608</v>
      </c>
      <c r="B48" s="119" t="s">
        <v>1072</v>
      </c>
      <c r="C48" s="877" t="s">
        <v>242</v>
      </c>
      <c r="D48" s="870">
        <v>4</v>
      </c>
      <c r="E48" s="870">
        <v>10</v>
      </c>
      <c r="F48" s="870">
        <v>1</v>
      </c>
      <c r="G48" s="869">
        <v>10</v>
      </c>
      <c r="H48" s="869">
        <v>2</v>
      </c>
      <c r="I48" s="870">
        <v>12</v>
      </c>
      <c r="J48" s="870">
        <v>3</v>
      </c>
      <c r="K48" s="865">
        <f>SUM(E48,G48,I48)</f>
        <v>32</v>
      </c>
      <c r="L48" s="865">
        <f>((E48*F48)*1.5)+((G48*H48)*1)+((I48*J48)*1)</f>
        <v>71</v>
      </c>
      <c r="M48" s="871"/>
      <c r="O48" s="1018">
        <v>2</v>
      </c>
      <c r="P48" s="878"/>
      <c r="Q48" s="878"/>
      <c r="R48" s="878"/>
      <c r="S48" s="1018">
        <v>2</v>
      </c>
      <c r="T48" s="913" t="s">
        <v>908</v>
      </c>
      <c r="U48" s="878"/>
      <c r="V48" s="878"/>
      <c r="W48" s="878"/>
      <c r="X48" s="878"/>
      <c r="Y48" s="1023"/>
      <c r="Z48" s="872"/>
      <c r="AA48" s="872"/>
      <c r="AB48" s="1024"/>
      <c r="AC48" s="1023">
        <v>4</v>
      </c>
      <c r="AD48" s="872" t="s">
        <v>908</v>
      </c>
      <c r="AE48" s="872"/>
      <c r="AF48" s="872"/>
      <c r="AG48" s="872"/>
      <c r="AH48" s="872"/>
      <c r="AI48" s="1014" t="s">
        <v>1433</v>
      </c>
      <c r="AJ48" s="861" t="s">
        <v>908</v>
      </c>
      <c r="AK48" s="861"/>
      <c r="AL48" s="861"/>
      <c r="AM48" s="884"/>
      <c r="AN48" s="878"/>
      <c r="AO48" s="878"/>
      <c r="AP48" s="885"/>
    </row>
    <row r="49" spans="1:42" ht="15" customHeight="1" x14ac:dyDescent="0.2">
      <c r="A49" s="861"/>
      <c r="B49" s="472" t="s">
        <v>784</v>
      </c>
      <c r="C49" s="873" t="s">
        <v>743</v>
      </c>
      <c r="D49" s="870"/>
      <c r="E49" s="870"/>
      <c r="F49" s="870"/>
      <c r="G49" s="870"/>
      <c r="H49" s="865"/>
      <c r="I49" s="896"/>
      <c r="J49" s="896"/>
      <c r="K49" s="897"/>
      <c r="L49" s="897"/>
      <c r="M49" s="898" t="s">
        <v>19</v>
      </c>
      <c r="O49" s="1028"/>
      <c r="P49" s="867"/>
      <c r="Q49" s="867"/>
      <c r="R49" s="867"/>
      <c r="S49" s="1028"/>
      <c r="T49" s="867"/>
      <c r="U49" s="867"/>
      <c r="V49" s="868"/>
      <c r="W49" s="868"/>
      <c r="X49" s="868"/>
      <c r="Y49" s="1012"/>
      <c r="Z49" s="868"/>
      <c r="AA49" s="868"/>
      <c r="AB49" s="1013"/>
      <c r="AC49" s="1012"/>
      <c r="AD49" s="868"/>
      <c r="AE49" s="868"/>
      <c r="AF49" s="868"/>
      <c r="AG49" s="868"/>
      <c r="AH49" s="868"/>
      <c r="AI49" s="1012"/>
      <c r="AJ49" s="868"/>
      <c r="AK49" s="868"/>
      <c r="AL49" s="868"/>
      <c r="AM49" s="1012"/>
      <c r="AN49" s="868"/>
      <c r="AO49" s="868"/>
      <c r="AP49" s="1013"/>
    </row>
    <row r="50" spans="1:42" s="879" customFormat="1" ht="24" customHeight="1" x14ac:dyDescent="0.2">
      <c r="A50" s="878" t="s">
        <v>1348</v>
      </c>
      <c r="B50" s="94" t="s">
        <v>528</v>
      </c>
      <c r="C50" s="75" t="s">
        <v>69</v>
      </c>
      <c r="D50" s="845">
        <v>2</v>
      </c>
      <c r="E50" s="845">
        <v>20</v>
      </c>
      <c r="F50" s="1735">
        <v>0</v>
      </c>
      <c r="G50" s="845">
        <v>0</v>
      </c>
      <c r="H50" s="845">
        <v>1</v>
      </c>
      <c r="I50" s="845">
        <v>0</v>
      </c>
      <c r="J50" s="845">
        <v>3</v>
      </c>
      <c r="K50" s="584">
        <f>SUM(E50,G50,I50)</f>
        <v>20</v>
      </c>
      <c r="L50" s="584">
        <f>((E50*F50)*1.5)+((G50*H50)*1)+((I50*J50)*1)</f>
        <v>0</v>
      </c>
      <c r="M50" s="466" t="s">
        <v>1871</v>
      </c>
      <c r="O50" s="884" t="s">
        <v>1409</v>
      </c>
      <c r="P50" s="878"/>
      <c r="Q50" s="878"/>
      <c r="R50" s="878"/>
      <c r="S50" s="884"/>
      <c r="T50" s="878"/>
      <c r="U50" s="878"/>
      <c r="V50" s="878"/>
      <c r="W50" s="878"/>
      <c r="X50" s="878"/>
      <c r="Y50" s="1009" t="s">
        <v>1409</v>
      </c>
      <c r="Z50" s="880"/>
      <c r="AA50" s="880"/>
      <c r="AB50" s="1010"/>
      <c r="AC50" s="1009"/>
      <c r="AD50" s="880"/>
      <c r="AE50" s="880"/>
      <c r="AF50" s="880"/>
      <c r="AG50" s="880"/>
      <c r="AH50" s="880"/>
      <c r="AI50" s="884" t="s">
        <v>1842</v>
      </c>
      <c r="AJ50" s="878"/>
      <c r="AK50" s="878"/>
      <c r="AL50" s="878"/>
      <c r="AM50" s="884"/>
      <c r="AN50" s="878"/>
      <c r="AO50" s="878"/>
      <c r="AP50" s="885"/>
    </row>
    <row r="51" spans="1:42" s="879" customFormat="1" ht="22.5" x14ac:dyDescent="0.2">
      <c r="A51" s="878" t="s">
        <v>1349</v>
      </c>
      <c r="B51" s="94" t="s">
        <v>552</v>
      </c>
      <c r="C51" s="75" t="s">
        <v>68</v>
      </c>
      <c r="D51" s="845">
        <v>2</v>
      </c>
      <c r="E51" s="585">
        <v>0</v>
      </c>
      <c r="F51" s="845">
        <v>1</v>
      </c>
      <c r="G51" s="845">
        <v>20</v>
      </c>
      <c r="H51" s="1735">
        <v>2</v>
      </c>
      <c r="I51" s="845">
        <v>0</v>
      </c>
      <c r="J51" s="845">
        <v>3</v>
      </c>
      <c r="K51" s="584">
        <f>SUM(E51,G51,I51)</f>
        <v>20</v>
      </c>
      <c r="L51" s="1737">
        <f>((E51*F51)*1.5)+((G51*H51)*1)+((I51*J51)*1)</f>
        <v>40</v>
      </c>
      <c r="M51" s="466" t="s">
        <v>1872</v>
      </c>
      <c r="N51" s="879" t="s">
        <v>19</v>
      </c>
      <c r="O51" s="884" t="s">
        <v>1416</v>
      </c>
      <c r="P51" s="878"/>
      <c r="Q51" s="878" t="s">
        <v>1416</v>
      </c>
      <c r="R51" s="878"/>
      <c r="S51" s="884"/>
      <c r="T51" s="878"/>
      <c r="U51" s="878"/>
      <c r="V51" s="878"/>
      <c r="W51" s="878"/>
      <c r="X51" s="878"/>
      <c r="Y51" s="1009" t="s">
        <v>1416</v>
      </c>
      <c r="Z51" s="880"/>
      <c r="AA51" s="880" t="s">
        <v>1416</v>
      </c>
      <c r="AB51" s="1010"/>
      <c r="AC51" s="1009"/>
      <c r="AD51" s="880"/>
      <c r="AE51" s="880"/>
      <c r="AF51" s="880"/>
      <c r="AG51" s="880"/>
      <c r="AH51" s="880"/>
      <c r="AI51" s="1008" t="s">
        <v>1562</v>
      </c>
      <c r="AJ51" s="878"/>
      <c r="AK51" s="878"/>
      <c r="AL51" s="878"/>
      <c r="AM51" s="884"/>
      <c r="AN51" s="878"/>
      <c r="AO51" s="878"/>
      <c r="AP51" s="885"/>
    </row>
    <row r="52" spans="1:42" s="879" customFormat="1" ht="22.5" x14ac:dyDescent="0.2">
      <c r="A52" s="878" t="s">
        <v>1347</v>
      </c>
      <c r="B52" s="94" t="s">
        <v>553</v>
      </c>
      <c r="C52" s="75" t="s">
        <v>66</v>
      </c>
      <c r="D52" s="585">
        <v>2</v>
      </c>
      <c r="E52" s="845">
        <v>2</v>
      </c>
      <c r="F52" s="845">
        <v>1</v>
      </c>
      <c r="G52" s="845">
        <v>14</v>
      </c>
      <c r="H52" s="1735">
        <v>2</v>
      </c>
      <c r="I52" s="845">
        <v>0</v>
      </c>
      <c r="J52" s="845">
        <v>3</v>
      </c>
      <c r="K52" s="584">
        <f>SUM(E52,G52,I52)</f>
        <v>16</v>
      </c>
      <c r="L52" s="1737">
        <f>((E52*F52)*1.5)+((G52*H52)*1)+((I52*J52)*1)</f>
        <v>31</v>
      </c>
      <c r="M52" s="466" t="s">
        <v>1872</v>
      </c>
      <c r="N52" s="879" t="s">
        <v>19</v>
      </c>
      <c r="O52" s="884" t="s">
        <v>1473</v>
      </c>
      <c r="P52" s="878"/>
      <c r="Q52" s="878"/>
      <c r="R52" s="878"/>
      <c r="S52" s="884"/>
      <c r="T52" s="878"/>
      <c r="U52" s="878"/>
      <c r="V52" s="878"/>
      <c r="W52" s="878"/>
      <c r="X52" s="878"/>
      <c r="Y52" s="1009" t="s">
        <v>1473</v>
      </c>
      <c r="Z52" s="880"/>
      <c r="AA52" s="880"/>
      <c r="AB52" s="1010"/>
      <c r="AC52" s="1009"/>
      <c r="AD52" s="880"/>
      <c r="AE52" s="880"/>
      <c r="AF52" s="880"/>
      <c r="AG52" s="880"/>
      <c r="AH52" s="880"/>
      <c r="AI52" s="884" t="s">
        <v>1842</v>
      </c>
      <c r="AJ52" s="878"/>
      <c r="AK52" s="878"/>
      <c r="AL52" s="878"/>
      <c r="AM52" s="884"/>
      <c r="AN52" s="878"/>
      <c r="AO52" s="878"/>
      <c r="AP52" s="885"/>
    </row>
    <row r="53" spans="1:42" ht="15" customHeight="1" x14ac:dyDescent="0.2">
      <c r="A53" s="861"/>
      <c r="B53" s="472" t="s">
        <v>782</v>
      </c>
      <c r="C53" s="895" t="s">
        <v>754</v>
      </c>
      <c r="D53" s="869"/>
      <c r="E53" s="870"/>
      <c r="F53" s="870"/>
      <c r="G53" s="870"/>
      <c r="H53" s="870"/>
      <c r="I53" s="864"/>
      <c r="J53" s="864"/>
      <c r="K53" s="864"/>
      <c r="L53" s="864"/>
      <c r="M53" s="866"/>
      <c r="O53" s="1028"/>
      <c r="P53" s="867"/>
      <c r="Q53" s="867"/>
      <c r="R53" s="867"/>
      <c r="S53" s="1028"/>
      <c r="T53" s="867"/>
      <c r="U53" s="867"/>
      <c r="V53" s="868"/>
      <c r="W53" s="868"/>
      <c r="X53" s="868"/>
      <c r="Y53" s="1012"/>
      <c r="Z53" s="868"/>
      <c r="AA53" s="868"/>
      <c r="AB53" s="1013"/>
      <c r="AC53" s="1012"/>
      <c r="AD53" s="868"/>
      <c r="AE53" s="868"/>
      <c r="AF53" s="868"/>
      <c r="AG53" s="868"/>
      <c r="AH53" s="868"/>
      <c r="AI53" s="1012"/>
      <c r="AJ53" s="868"/>
      <c r="AK53" s="868"/>
      <c r="AL53" s="868"/>
      <c r="AM53" s="1012"/>
      <c r="AN53" s="868"/>
      <c r="AO53" s="868"/>
      <c r="AP53" s="1013"/>
    </row>
    <row r="54" spans="1:42" s="918" customFormat="1" ht="15" customHeight="1" x14ac:dyDescent="0.2">
      <c r="A54" s="913" t="s">
        <v>1610</v>
      </c>
      <c r="B54" s="95" t="s">
        <v>1073</v>
      </c>
      <c r="C54" s="914" t="s">
        <v>243</v>
      </c>
      <c r="D54" s="1043">
        <v>4</v>
      </c>
      <c r="E54" s="915">
        <v>16</v>
      </c>
      <c r="F54" s="916">
        <v>1</v>
      </c>
      <c r="G54" s="916">
        <v>16</v>
      </c>
      <c r="H54" s="916">
        <v>2</v>
      </c>
      <c r="I54" s="916">
        <v>0</v>
      </c>
      <c r="J54" s="916">
        <v>0</v>
      </c>
      <c r="K54" s="917">
        <f>SUM(E54,G54,I54)</f>
        <v>32</v>
      </c>
      <c r="L54" s="917">
        <f>((E54*F54)*1.5)+((G54*H54)*1)+((I54*J54)*1)</f>
        <v>56</v>
      </c>
      <c r="M54" s="912" t="s">
        <v>19</v>
      </c>
      <c r="O54" s="1018">
        <v>2</v>
      </c>
      <c r="P54" s="913">
        <v>2</v>
      </c>
      <c r="Q54" s="913"/>
      <c r="R54" s="913"/>
      <c r="S54" s="1018"/>
      <c r="T54" s="913"/>
      <c r="U54" s="913"/>
      <c r="V54" s="913"/>
      <c r="W54" s="913"/>
      <c r="X54" s="913"/>
      <c r="Y54" s="1023">
        <v>2</v>
      </c>
      <c r="Z54" s="872">
        <v>2</v>
      </c>
      <c r="AA54" s="872"/>
      <c r="AB54" s="1024"/>
      <c r="AC54" s="1023"/>
      <c r="AD54" s="872"/>
      <c r="AE54" s="872"/>
      <c r="AF54" s="872"/>
      <c r="AG54" s="872"/>
      <c r="AH54" s="872"/>
      <c r="AI54" s="1014" t="s">
        <v>1433</v>
      </c>
      <c r="AJ54" s="861" t="s">
        <v>908</v>
      </c>
      <c r="AK54" s="861"/>
      <c r="AL54" s="861"/>
      <c r="AM54" s="1018"/>
      <c r="AN54" s="913"/>
      <c r="AO54" s="913"/>
      <c r="AP54" s="1019"/>
    </row>
    <row r="55" spans="1:42" ht="15" customHeight="1" x14ac:dyDescent="0.2">
      <c r="A55" s="861"/>
      <c r="B55" s="472" t="s">
        <v>783</v>
      </c>
      <c r="C55" s="895" t="s">
        <v>755</v>
      </c>
      <c r="D55" s="869"/>
      <c r="E55" s="870"/>
      <c r="F55" s="870"/>
      <c r="G55" s="870"/>
      <c r="H55" s="870"/>
      <c r="I55" s="864"/>
      <c r="J55" s="864"/>
      <c r="K55" s="864"/>
      <c r="L55" s="864"/>
      <c r="M55" s="866"/>
      <c r="O55" s="1028"/>
      <c r="P55" s="867"/>
      <c r="Q55" s="867"/>
      <c r="R55" s="867"/>
      <c r="S55" s="1028"/>
      <c r="T55" s="867"/>
      <c r="U55" s="867"/>
      <c r="V55" s="868"/>
      <c r="W55" s="868"/>
      <c r="X55" s="868"/>
      <c r="Y55" s="1012"/>
      <c r="Z55" s="868"/>
      <c r="AA55" s="868"/>
      <c r="AB55" s="1013"/>
      <c r="AC55" s="1012"/>
      <c r="AD55" s="868"/>
      <c r="AE55" s="868"/>
      <c r="AF55" s="868"/>
      <c r="AG55" s="868"/>
      <c r="AH55" s="868"/>
      <c r="AI55" s="1012"/>
      <c r="AJ55" s="868"/>
      <c r="AK55" s="868"/>
      <c r="AL55" s="868"/>
      <c r="AM55" s="1012"/>
      <c r="AN55" s="868"/>
      <c r="AO55" s="868"/>
      <c r="AP55" s="1013"/>
    </row>
    <row r="56" spans="1:42" ht="15" customHeight="1" x14ac:dyDescent="0.2">
      <c r="A56" s="861"/>
      <c r="B56" s="119" t="s">
        <v>1074</v>
      </c>
      <c r="C56" s="877" t="s">
        <v>265</v>
      </c>
      <c r="D56" s="1043">
        <v>2</v>
      </c>
      <c r="E56" s="915">
        <v>2</v>
      </c>
      <c r="F56" s="916">
        <v>1</v>
      </c>
      <c r="G56" s="916">
        <v>14</v>
      </c>
      <c r="H56" s="916">
        <v>2</v>
      </c>
      <c r="I56" s="916">
        <v>0</v>
      </c>
      <c r="J56" s="916">
        <v>0</v>
      </c>
      <c r="K56" s="917">
        <f>SUM(E56,G56,I56)</f>
        <v>16</v>
      </c>
      <c r="L56" s="917">
        <f>((E56*F56)*1.5)+((G56*H56)*1)+((I56*J56)*1)</f>
        <v>31</v>
      </c>
      <c r="M56" s="912" t="s">
        <v>19</v>
      </c>
      <c r="O56" s="884"/>
      <c r="P56" s="878"/>
      <c r="Q56" s="913">
        <v>1</v>
      </c>
      <c r="R56" s="913">
        <v>1</v>
      </c>
      <c r="S56" s="1018"/>
      <c r="T56" s="878"/>
      <c r="U56" s="878"/>
      <c r="V56" s="878"/>
      <c r="W56" s="878"/>
      <c r="X56" s="878"/>
      <c r="Y56" s="1023"/>
      <c r="Z56" s="872"/>
      <c r="AA56" s="872"/>
      <c r="AB56" s="1024">
        <v>1</v>
      </c>
      <c r="AC56" s="1023"/>
      <c r="AD56" s="872"/>
      <c r="AE56" s="872"/>
      <c r="AF56" s="872"/>
      <c r="AG56" s="872">
        <v>1</v>
      </c>
      <c r="AH56" s="872"/>
      <c r="AI56" s="1014" t="s">
        <v>1431</v>
      </c>
      <c r="AJ56" s="861"/>
      <c r="AK56" s="861"/>
      <c r="AL56" s="861"/>
      <c r="AM56" s="1018"/>
      <c r="AN56" s="913"/>
      <c r="AO56" s="913"/>
      <c r="AP56" s="1019"/>
    </row>
    <row r="57" spans="1:42" s="879" customFormat="1" ht="15" customHeight="1" thickBot="1" x14ac:dyDescent="0.25">
      <c r="A57" s="878"/>
      <c r="B57" s="119" t="s">
        <v>1075</v>
      </c>
      <c r="C57" s="877" t="s">
        <v>244</v>
      </c>
      <c r="D57" s="870">
        <v>2</v>
      </c>
      <c r="E57" s="915">
        <v>6</v>
      </c>
      <c r="F57" s="916">
        <v>1</v>
      </c>
      <c r="G57" s="916">
        <v>10</v>
      </c>
      <c r="H57" s="916">
        <v>2</v>
      </c>
      <c r="I57" s="916">
        <v>0</v>
      </c>
      <c r="J57" s="916">
        <v>0</v>
      </c>
      <c r="K57" s="917">
        <f>SUM(E57,G57,I57)</f>
        <v>16</v>
      </c>
      <c r="L57" s="917">
        <f>((E57*F57)*1.5)+((G57*H57)*1)+((I57*J57)*1)</f>
        <v>29</v>
      </c>
      <c r="M57" s="871" t="s">
        <v>19</v>
      </c>
      <c r="O57" s="1020"/>
      <c r="P57" s="1021"/>
      <c r="Q57" s="1029"/>
      <c r="R57" s="1029" t="s">
        <v>1416</v>
      </c>
      <c r="S57" s="1030">
        <v>1</v>
      </c>
      <c r="T57" s="1021"/>
      <c r="U57" s="1021"/>
      <c r="V57" s="1021"/>
      <c r="W57" s="1021"/>
      <c r="X57" s="1021"/>
      <c r="Y57" s="1025">
        <v>2</v>
      </c>
      <c r="Z57" s="1026"/>
      <c r="AA57" s="1026"/>
      <c r="AB57" s="1027"/>
      <c r="AC57" s="1025"/>
      <c r="AD57" s="1026"/>
      <c r="AE57" s="1026"/>
      <c r="AF57" s="1026"/>
      <c r="AG57" s="1026"/>
      <c r="AH57" s="1026"/>
      <c r="AI57" s="1016" t="s">
        <v>1417</v>
      </c>
      <c r="AJ57" s="1017" t="s">
        <v>908</v>
      </c>
      <c r="AK57" s="1017"/>
      <c r="AL57" s="1017"/>
      <c r="AM57" s="1020"/>
      <c r="AN57" s="1021"/>
      <c r="AO57" s="1021"/>
      <c r="AP57" s="1022"/>
    </row>
    <row r="58" spans="1:42" ht="12" thickBot="1" x14ac:dyDescent="0.25">
      <c r="B58" s="62"/>
      <c r="C58" s="886" t="s">
        <v>33</v>
      </c>
      <c r="D58" s="900">
        <f>SUM(D43:D57)</f>
        <v>30</v>
      </c>
      <c r="E58" s="919">
        <f>SUM(E44:E57)</f>
        <v>92</v>
      </c>
      <c r="F58" s="920">
        <v>1</v>
      </c>
      <c r="G58" s="919">
        <f>SUM(G43:G57)</f>
        <v>122</v>
      </c>
      <c r="H58" s="920">
        <v>2</v>
      </c>
      <c r="I58" s="919">
        <f>SUM(I43:I57)</f>
        <v>34</v>
      </c>
      <c r="J58" s="920">
        <v>3</v>
      </c>
      <c r="K58" s="921">
        <f>SUM(E58,G58,I58)</f>
        <v>248</v>
      </c>
      <c r="L58" s="1739">
        <f>SUM(L44:L57)</f>
        <v>439</v>
      </c>
      <c r="M58" s="922"/>
    </row>
    <row r="59" spans="1:42" ht="22.5" customHeight="1" x14ac:dyDescent="0.2">
      <c r="B59" s="62"/>
      <c r="C59" s="890"/>
      <c r="D59" s="923"/>
      <c r="E59" s="923"/>
      <c r="F59" s="892"/>
      <c r="G59" s="923"/>
      <c r="H59" s="892"/>
      <c r="I59" s="923"/>
      <c r="J59" s="892"/>
      <c r="K59" s="893"/>
      <c r="L59" s="893"/>
      <c r="M59" s="62"/>
      <c r="O59" s="1901" t="s">
        <v>561</v>
      </c>
      <c r="P59" s="1849"/>
      <c r="Q59" s="1849"/>
      <c r="R59" s="1849"/>
      <c r="S59" s="1851" t="s">
        <v>562</v>
      </c>
      <c r="T59" s="1852"/>
      <c r="U59" s="1852"/>
      <c r="V59" s="1852"/>
      <c r="W59" s="1852"/>
      <c r="X59" s="1852"/>
      <c r="Y59" s="1853" t="s">
        <v>563</v>
      </c>
      <c r="Z59" s="1854"/>
      <c r="AA59" s="1854"/>
      <c r="AB59" s="1855"/>
      <c r="AC59" s="1853" t="s">
        <v>564</v>
      </c>
      <c r="AD59" s="1854"/>
      <c r="AE59" s="1854"/>
      <c r="AF59" s="1854"/>
      <c r="AG59" s="1854"/>
      <c r="AH59" s="1854"/>
      <c r="AI59" s="1889" t="s">
        <v>613</v>
      </c>
      <c r="AJ59" s="1890"/>
      <c r="AK59" s="1890"/>
      <c r="AL59" s="1890"/>
      <c r="AM59" s="1875" t="s">
        <v>565</v>
      </c>
      <c r="AN59" s="1876"/>
      <c r="AO59" s="1876"/>
      <c r="AP59" s="1877"/>
    </row>
    <row r="60" spans="1:42" ht="12.75" customHeight="1" x14ac:dyDescent="0.2">
      <c r="B60" s="62"/>
      <c r="C60" s="890"/>
      <c r="D60" s="923"/>
      <c r="E60" s="923"/>
      <c r="F60" s="892"/>
      <c r="G60" s="923"/>
      <c r="H60" s="892"/>
      <c r="I60" s="923"/>
      <c r="J60" s="892"/>
      <c r="K60" s="893"/>
      <c r="L60" s="893"/>
      <c r="M60" s="62"/>
      <c r="O60" s="841" t="s">
        <v>566</v>
      </c>
      <c r="P60" s="842" t="s">
        <v>567</v>
      </c>
      <c r="Q60" s="842" t="s">
        <v>568</v>
      </c>
      <c r="R60" s="842" t="s">
        <v>570</v>
      </c>
      <c r="S60" s="1792" t="s">
        <v>566</v>
      </c>
      <c r="T60" s="1787"/>
      <c r="U60" s="1787" t="s">
        <v>567</v>
      </c>
      <c r="V60" s="1787"/>
      <c r="W60" s="1787" t="s">
        <v>572</v>
      </c>
      <c r="X60" s="1787"/>
      <c r="Y60" s="372" t="s">
        <v>566</v>
      </c>
      <c r="Z60" s="373" t="s">
        <v>567</v>
      </c>
      <c r="AA60" s="373" t="s">
        <v>568</v>
      </c>
      <c r="AB60" s="950" t="s">
        <v>570</v>
      </c>
      <c r="AC60" s="1788" t="s">
        <v>566</v>
      </c>
      <c r="AD60" s="1789"/>
      <c r="AE60" s="1790" t="s">
        <v>567</v>
      </c>
      <c r="AF60" s="1789"/>
      <c r="AG60" s="1790" t="s">
        <v>572</v>
      </c>
      <c r="AH60" s="1789"/>
      <c r="AI60" s="1904" t="s">
        <v>605</v>
      </c>
      <c r="AJ60" s="1905"/>
      <c r="AK60" s="1787" t="s">
        <v>606</v>
      </c>
      <c r="AL60" s="1787"/>
      <c r="AM60" s="1878" t="s">
        <v>566</v>
      </c>
      <c r="AN60" s="1873"/>
      <c r="AO60" s="1872" t="s">
        <v>572</v>
      </c>
      <c r="AP60" s="1874"/>
    </row>
    <row r="61" spans="1:42" ht="45" x14ac:dyDescent="0.2">
      <c r="A61" s="856" t="s">
        <v>1341</v>
      </c>
      <c r="B61" s="57" t="s">
        <v>770</v>
      </c>
      <c r="C61" s="59" t="s">
        <v>17</v>
      </c>
      <c r="D61" s="1042" t="s">
        <v>5</v>
      </c>
      <c r="E61" s="1247" t="s">
        <v>7</v>
      </c>
      <c r="F61" s="1247" t="s">
        <v>8</v>
      </c>
      <c r="G61" s="924" t="s">
        <v>9</v>
      </c>
      <c r="H61" s="925" t="s">
        <v>8</v>
      </c>
      <c r="I61" s="924" t="s">
        <v>10</v>
      </c>
      <c r="J61" s="925" t="s">
        <v>11</v>
      </c>
      <c r="K61" s="926" t="s">
        <v>12</v>
      </c>
      <c r="L61" s="924" t="s">
        <v>13</v>
      </c>
      <c r="M61" s="927" t="s">
        <v>14</v>
      </c>
      <c r="O61" s="374" t="s">
        <v>573</v>
      </c>
      <c r="P61" s="375" t="s">
        <v>573</v>
      </c>
      <c r="Q61" s="375" t="s">
        <v>573</v>
      </c>
      <c r="R61" s="375" t="s">
        <v>573</v>
      </c>
      <c r="S61" s="374" t="s">
        <v>573</v>
      </c>
      <c r="T61" s="375" t="s">
        <v>574</v>
      </c>
      <c r="U61" s="375" t="s">
        <v>573</v>
      </c>
      <c r="V61" s="375" t="s">
        <v>574</v>
      </c>
      <c r="W61" s="375" t="s">
        <v>573</v>
      </c>
      <c r="X61" s="375" t="s">
        <v>574</v>
      </c>
      <c r="Y61" s="377" t="s">
        <v>573</v>
      </c>
      <c r="Z61" s="378" t="s">
        <v>573</v>
      </c>
      <c r="AA61" s="378" t="s">
        <v>573</v>
      </c>
      <c r="AB61" s="379" t="s">
        <v>573</v>
      </c>
      <c r="AC61" s="377" t="s">
        <v>573</v>
      </c>
      <c r="AD61" s="378" t="s">
        <v>574</v>
      </c>
      <c r="AE61" s="378" t="s">
        <v>573</v>
      </c>
      <c r="AF61" s="378" t="s">
        <v>574</v>
      </c>
      <c r="AG61" s="378" t="s">
        <v>573</v>
      </c>
      <c r="AH61" s="378" t="s">
        <v>574</v>
      </c>
      <c r="AI61" s="422" t="s">
        <v>573</v>
      </c>
      <c r="AJ61" s="423" t="s">
        <v>574</v>
      </c>
      <c r="AK61" s="423" t="s">
        <v>573</v>
      </c>
      <c r="AL61" s="423" t="s">
        <v>574</v>
      </c>
      <c r="AM61" s="380" t="s">
        <v>573</v>
      </c>
      <c r="AN61" s="381" t="s">
        <v>574</v>
      </c>
      <c r="AO61" s="381" t="s">
        <v>573</v>
      </c>
      <c r="AP61" s="382" t="s">
        <v>574</v>
      </c>
    </row>
    <row r="62" spans="1:42" ht="15" customHeight="1" x14ac:dyDescent="0.2">
      <c r="A62" s="861"/>
      <c r="B62" s="472" t="s">
        <v>785</v>
      </c>
      <c r="C62" s="862" t="s">
        <v>744</v>
      </c>
      <c r="D62" s="1044"/>
      <c r="E62" s="1248"/>
      <c r="F62" s="1248"/>
      <c r="G62" s="1248"/>
      <c r="H62" s="1248"/>
      <c r="I62" s="928"/>
      <c r="J62" s="928"/>
      <c r="K62" s="929" t="s">
        <v>19</v>
      </c>
      <c r="L62" s="929" t="s">
        <v>19</v>
      </c>
      <c r="M62" s="930"/>
      <c r="O62" s="1028"/>
      <c r="P62" s="867"/>
      <c r="Q62" s="867"/>
      <c r="R62" s="867"/>
      <c r="S62" s="1028"/>
      <c r="T62" s="867"/>
      <c r="U62" s="867"/>
      <c r="V62" s="868"/>
      <c r="W62" s="868"/>
      <c r="X62" s="868"/>
      <c r="Y62" s="1012"/>
      <c r="Z62" s="868"/>
      <c r="AA62" s="868"/>
      <c r="AB62" s="1013"/>
      <c r="AC62" s="1012"/>
      <c r="AD62" s="868"/>
      <c r="AE62" s="868"/>
      <c r="AF62" s="868"/>
      <c r="AG62" s="868"/>
      <c r="AH62" s="868"/>
      <c r="AI62" s="1012"/>
      <c r="AJ62" s="868"/>
      <c r="AK62" s="868"/>
      <c r="AL62" s="868"/>
      <c r="AM62" s="1012"/>
      <c r="AN62" s="868"/>
      <c r="AO62" s="868"/>
      <c r="AP62" s="1013"/>
    </row>
    <row r="63" spans="1:42" s="918" customFormat="1" ht="15" customHeight="1" x14ac:dyDescent="0.2">
      <c r="A63" s="913" t="s">
        <v>1611</v>
      </c>
      <c r="B63" s="95" t="s">
        <v>1076</v>
      </c>
      <c r="C63" s="914" t="s">
        <v>245</v>
      </c>
      <c r="D63" s="915">
        <v>4</v>
      </c>
      <c r="E63" s="916">
        <v>10</v>
      </c>
      <c r="F63" s="916">
        <v>1</v>
      </c>
      <c r="G63" s="916">
        <v>10</v>
      </c>
      <c r="H63" s="916">
        <v>2</v>
      </c>
      <c r="I63" s="916">
        <v>12</v>
      </c>
      <c r="J63" s="916">
        <v>3</v>
      </c>
      <c r="K63" s="917">
        <f>SUM(E63,G63,I63)</f>
        <v>32</v>
      </c>
      <c r="L63" s="917">
        <f>((E63*F63)*1.5)+((G63*H63)*1)+((I63*J63)*1)</f>
        <v>71</v>
      </c>
      <c r="M63" s="912" t="s">
        <v>241</v>
      </c>
      <c r="O63" s="1018">
        <v>2</v>
      </c>
      <c r="P63" s="913"/>
      <c r="Q63" s="913"/>
      <c r="R63" s="913" t="s">
        <v>19</v>
      </c>
      <c r="S63" s="1018">
        <v>2</v>
      </c>
      <c r="T63" s="913" t="s">
        <v>908</v>
      </c>
      <c r="U63" s="913"/>
      <c r="V63" s="913"/>
      <c r="W63" s="913"/>
      <c r="X63" s="913"/>
      <c r="Y63" s="1261"/>
      <c r="Z63" s="1262"/>
      <c r="AA63" s="1262"/>
      <c r="AB63" s="1263"/>
      <c r="AC63" s="1261">
        <v>4</v>
      </c>
      <c r="AD63" s="1262" t="s">
        <v>908</v>
      </c>
      <c r="AE63" s="1262"/>
      <c r="AF63" s="1262"/>
      <c r="AG63" s="1262"/>
      <c r="AH63" s="1262"/>
      <c r="AI63" s="1018" t="s">
        <v>1433</v>
      </c>
      <c r="AJ63" s="913" t="s">
        <v>908</v>
      </c>
      <c r="AK63" s="913"/>
      <c r="AL63" s="913"/>
      <c r="AM63" s="1018"/>
      <c r="AN63" s="913"/>
      <c r="AO63" s="913"/>
      <c r="AP63" s="1019"/>
    </row>
    <row r="64" spans="1:42" ht="11.25" x14ac:dyDescent="0.2">
      <c r="A64" s="861"/>
      <c r="B64" s="472" t="s">
        <v>786</v>
      </c>
      <c r="C64" s="873" t="s">
        <v>756</v>
      </c>
      <c r="D64" s="869"/>
      <c r="E64" s="870"/>
      <c r="F64" s="870"/>
      <c r="G64" s="870"/>
      <c r="H64" s="870"/>
      <c r="I64" s="864"/>
      <c r="J64" s="864"/>
      <c r="K64" s="864"/>
      <c r="L64" s="864"/>
      <c r="M64" s="866"/>
      <c r="O64" s="1028"/>
      <c r="P64" s="867"/>
      <c r="Q64" s="867"/>
      <c r="R64" s="867"/>
      <c r="S64" s="1028"/>
      <c r="T64" s="867"/>
      <c r="U64" s="867"/>
      <c r="V64" s="868"/>
      <c r="W64" s="868"/>
      <c r="X64" s="868"/>
      <c r="Y64" s="1012"/>
      <c r="Z64" s="868"/>
      <c r="AA64" s="868"/>
      <c r="AB64" s="1013"/>
      <c r="AC64" s="1012"/>
      <c r="AD64" s="868"/>
      <c r="AE64" s="868"/>
      <c r="AF64" s="868"/>
      <c r="AG64" s="868"/>
      <c r="AH64" s="868"/>
      <c r="AI64" s="1012"/>
      <c r="AJ64" s="868"/>
      <c r="AK64" s="868"/>
      <c r="AL64" s="868"/>
      <c r="AM64" s="884"/>
      <c r="AN64" s="878"/>
      <c r="AO64" s="878"/>
      <c r="AP64" s="885"/>
    </row>
    <row r="65" spans="1:42" ht="11.25" x14ac:dyDescent="0.2">
      <c r="A65" s="861" t="s">
        <v>1612</v>
      </c>
      <c r="B65" s="119" t="s">
        <v>1077</v>
      </c>
      <c r="C65" s="877" t="s">
        <v>246</v>
      </c>
      <c r="D65" s="869">
        <v>4</v>
      </c>
      <c r="E65" s="870">
        <v>10</v>
      </c>
      <c r="F65" s="870">
        <v>1</v>
      </c>
      <c r="G65" s="870">
        <v>10</v>
      </c>
      <c r="H65" s="870">
        <v>2</v>
      </c>
      <c r="I65" s="870">
        <v>12</v>
      </c>
      <c r="J65" s="870">
        <v>3</v>
      </c>
      <c r="K65" s="865">
        <f>SUM(E65,G65,I65)</f>
        <v>32</v>
      </c>
      <c r="L65" s="865">
        <f>((E65*F65)*1.5)+((G65*H65)*1)+((I65*J65)*1)</f>
        <v>71</v>
      </c>
      <c r="M65" s="871"/>
      <c r="O65" s="1014"/>
      <c r="P65" s="861"/>
      <c r="Q65" s="861"/>
      <c r="R65" s="861" t="s">
        <v>1409</v>
      </c>
      <c r="S65" s="1014">
        <v>2</v>
      </c>
      <c r="T65" s="861" t="s">
        <v>908</v>
      </c>
      <c r="U65" s="861"/>
      <c r="V65" s="861"/>
      <c r="W65" s="861"/>
      <c r="X65" s="861"/>
      <c r="Y65" s="1023"/>
      <c r="Z65" s="872"/>
      <c r="AA65" s="872"/>
      <c r="AB65" s="1024"/>
      <c r="AC65" s="1023">
        <v>4</v>
      </c>
      <c r="AD65" s="872" t="s">
        <v>908</v>
      </c>
      <c r="AE65" s="872"/>
      <c r="AF65" s="872"/>
      <c r="AG65" s="872"/>
      <c r="AH65" s="872"/>
      <c r="AI65" s="1014" t="s">
        <v>1427</v>
      </c>
      <c r="AJ65" s="861" t="s">
        <v>908</v>
      </c>
      <c r="AK65" s="861"/>
      <c r="AL65" s="861"/>
      <c r="AM65" s="1014"/>
      <c r="AN65" s="861"/>
      <c r="AO65" s="861"/>
      <c r="AP65" s="1015"/>
    </row>
    <row r="66" spans="1:42" s="879" customFormat="1" ht="11.25" x14ac:dyDescent="0.2">
      <c r="A66" s="878"/>
      <c r="B66" s="119" t="s">
        <v>1078</v>
      </c>
      <c r="C66" s="877" t="s">
        <v>247</v>
      </c>
      <c r="D66" s="870">
        <v>4</v>
      </c>
      <c r="E66" s="870">
        <v>10</v>
      </c>
      <c r="F66" s="870">
        <v>1</v>
      </c>
      <c r="G66" s="869">
        <v>10</v>
      </c>
      <c r="H66" s="869">
        <v>2</v>
      </c>
      <c r="I66" s="870">
        <v>12</v>
      </c>
      <c r="J66" s="870">
        <v>3</v>
      </c>
      <c r="K66" s="865">
        <f>SUM(E66,G66,I66)</f>
        <v>32</v>
      </c>
      <c r="L66" s="865">
        <f>((E66*F66)*1.5)+((G66*H66)*1)+((I66*J66)*1)</f>
        <v>71</v>
      </c>
      <c r="M66" s="871"/>
      <c r="O66" s="1014"/>
      <c r="P66" s="861"/>
      <c r="Q66" s="861"/>
      <c r="R66" s="861" t="s">
        <v>1409</v>
      </c>
      <c r="S66" s="1014">
        <v>2</v>
      </c>
      <c r="T66" s="861" t="s">
        <v>908</v>
      </c>
      <c r="U66" s="861"/>
      <c r="V66" s="861"/>
      <c r="W66" s="861"/>
      <c r="X66" s="861"/>
      <c r="Y66" s="1023"/>
      <c r="Z66" s="872"/>
      <c r="AA66" s="872"/>
      <c r="AB66" s="1024"/>
      <c r="AC66" s="1023">
        <v>4</v>
      </c>
      <c r="AD66" s="872" t="s">
        <v>908</v>
      </c>
      <c r="AE66" s="872"/>
      <c r="AF66" s="872"/>
      <c r="AG66" s="872"/>
      <c r="AH66" s="872"/>
      <c r="AI66" s="1014" t="s">
        <v>1427</v>
      </c>
      <c r="AJ66" s="861" t="s">
        <v>908</v>
      </c>
      <c r="AK66" s="861"/>
      <c r="AL66" s="861"/>
      <c r="AM66" s="1014"/>
      <c r="AN66" s="861"/>
      <c r="AO66" s="861"/>
      <c r="AP66" s="1015"/>
    </row>
    <row r="67" spans="1:42" ht="15" customHeight="1" x14ac:dyDescent="0.2">
      <c r="A67" s="861"/>
      <c r="B67" s="472" t="s">
        <v>789</v>
      </c>
      <c r="C67" s="873" t="s">
        <v>758</v>
      </c>
      <c r="D67" s="870"/>
      <c r="E67" s="870"/>
      <c r="F67" s="870"/>
      <c r="G67" s="870"/>
      <c r="H67" s="865"/>
      <c r="I67" s="896"/>
      <c r="J67" s="896"/>
      <c r="K67" s="897"/>
      <c r="L67" s="897"/>
      <c r="M67" s="898"/>
      <c r="O67" s="1028"/>
      <c r="P67" s="867"/>
      <c r="Q67" s="867"/>
      <c r="R67" s="867"/>
      <c r="S67" s="1028"/>
      <c r="T67" s="867"/>
      <c r="U67" s="867"/>
      <c r="V67" s="868"/>
      <c r="W67" s="868"/>
      <c r="X67" s="868"/>
      <c r="Y67" s="1012"/>
      <c r="Z67" s="868"/>
      <c r="AA67" s="868"/>
      <c r="AB67" s="1013"/>
      <c r="AC67" s="1012"/>
      <c r="AD67" s="868"/>
      <c r="AE67" s="868"/>
      <c r="AF67" s="868"/>
      <c r="AG67" s="868"/>
      <c r="AH67" s="868"/>
      <c r="AI67" s="1012"/>
      <c r="AJ67" s="868"/>
      <c r="AK67" s="868"/>
      <c r="AL67" s="868"/>
      <c r="AM67" s="1012"/>
      <c r="AN67" s="868"/>
      <c r="AO67" s="868"/>
      <c r="AP67" s="1013"/>
    </row>
    <row r="68" spans="1:42" s="879" customFormat="1" ht="20.25" customHeight="1" x14ac:dyDescent="0.2">
      <c r="A68" s="878" t="s">
        <v>1350</v>
      </c>
      <c r="B68" s="94" t="s">
        <v>550</v>
      </c>
      <c r="C68" s="75" t="s">
        <v>76</v>
      </c>
      <c r="D68" s="845">
        <v>2</v>
      </c>
      <c r="E68" s="585">
        <v>0</v>
      </c>
      <c r="F68" s="845">
        <v>1</v>
      </c>
      <c r="G68" s="845">
        <v>20</v>
      </c>
      <c r="H68" s="845">
        <v>2</v>
      </c>
      <c r="I68" s="845">
        <v>0</v>
      </c>
      <c r="J68" s="845">
        <v>3</v>
      </c>
      <c r="K68" s="584">
        <f>SUM(E68,G68,I68)</f>
        <v>20</v>
      </c>
      <c r="L68" s="584">
        <f>((E68*F68)*1.5)+((G68*H68)*1)+((I68*J68)*1)</f>
        <v>40</v>
      </c>
      <c r="M68" s="846" t="s">
        <v>58</v>
      </c>
      <c r="O68" s="884" t="s">
        <v>1416</v>
      </c>
      <c r="P68" s="878"/>
      <c r="Q68" s="878" t="s">
        <v>1416</v>
      </c>
      <c r="R68" s="878"/>
      <c r="S68" s="884"/>
      <c r="T68" s="878"/>
      <c r="U68" s="878"/>
      <c r="V68" s="878"/>
      <c r="W68" s="878"/>
      <c r="X68" s="878"/>
      <c r="Y68" s="1009" t="s">
        <v>1416</v>
      </c>
      <c r="Z68" s="880"/>
      <c r="AA68" s="880" t="s">
        <v>1416</v>
      </c>
      <c r="AB68" s="1010"/>
      <c r="AC68" s="1009"/>
      <c r="AD68" s="880"/>
      <c r="AE68" s="880"/>
      <c r="AF68" s="880"/>
      <c r="AG68" s="880"/>
      <c r="AH68" s="880"/>
      <c r="AI68" s="1911" t="s">
        <v>1562</v>
      </c>
      <c r="AJ68" s="1912"/>
      <c r="AK68" s="1912"/>
      <c r="AL68" s="1912"/>
      <c r="AM68" s="1912"/>
      <c r="AN68" s="1912"/>
      <c r="AO68" s="1912"/>
      <c r="AP68" s="1913"/>
    </row>
    <row r="69" spans="1:42" s="879" customFormat="1" ht="15" customHeight="1" x14ac:dyDescent="0.2">
      <c r="A69" s="878" t="s">
        <v>1363</v>
      </c>
      <c r="B69" s="94" t="s">
        <v>942</v>
      </c>
      <c r="C69" s="75" t="s">
        <v>732</v>
      </c>
      <c r="D69" s="845">
        <v>2</v>
      </c>
      <c r="E69" s="585">
        <v>2</v>
      </c>
      <c r="F69" s="845">
        <v>1</v>
      </c>
      <c r="G69" s="845">
        <v>12</v>
      </c>
      <c r="H69" s="845">
        <v>2</v>
      </c>
      <c r="I69" s="845">
        <v>0</v>
      </c>
      <c r="J69" s="845">
        <v>3</v>
      </c>
      <c r="K69" s="1737">
        <v>20</v>
      </c>
      <c r="L69" s="584">
        <f>((E69*F69)*1.5)+((G69*H69)*1)+((I69*J69)*1)</f>
        <v>27</v>
      </c>
      <c r="M69" s="1672" t="s">
        <v>1851</v>
      </c>
      <c r="O69" s="884" t="s">
        <v>1416</v>
      </c>
      <c r="P69" s="878"/>
      <c r="Q69" s="878" t="s">
        <v>1416</v>
      </c>
      <c r="R69" s="878"/>
      <c r="S69" s="884"/>
      <c r="T69" s="878"/>
      <c r="U69" s="878"/>
      <c r="V69" s="878"/>
      <c r="W69" s="878"/>
      <c r="X69" s="878"/>
      <c r="Y69" s="1009" t="s">
        <v>1416</v>
      </c>
      <c r="Z69" s="880"/>
      <c r="AA69" s="880" t="s">
        <v>1416</v>
      </c>
      <c r="AB69" s="1010"/>
      <c r="AC69" s="1009"/>
      <c r="AD69" s="880"/>
      <c r="AE69" s="880"/>
      <c r="AF69" s="880"/>
      <c r="AG69" s="880"/>
      <c r="AH69" s="880"/>
      <c r="AI69" s="884" t="s">
        <v>1431</v>
      </c>
      <c r="AJ69" s="878"/>
      <c r="AK69" s="878"/>
      <c r="AL69" s="878"/>
      <c r="AM69" s="884"/>
      <c r="AN69" s="878"/>
      <c r="AO69" s="878"/>
      <c r="AP69" s="885"/>
    </row>
    <row r="70" spans="1:42" s="879" customFormat="1" ht="22.5" x14ac:dyDescent="0.2">
      <c r="A70" s="878"/>
      <c r="B70" s="94" t="s">
        <v>551</v>
      </c>
      <c r="C70" s="931" t="s">
        <v>77</v>
      </c>
      <c r="D70" s="585">
        <v>2</v>
      </c>
      <c r="E70" s="845">
        <v>0</v>
      </c>
      <c r="F70" s="845">
        <v>1</v>
      </c>
      <c r="G70" s="845">
        <v>16</v>
      </c>
      <c r="H70" s="1735">
        <v>1</v>
      </c>
      <c r="I70" s="845">
        <v>0</v>
      </c>
      <c r="J70" s="845">
        <v>3</v>
      </c>
      <c r="K70" s="584">
        <f>SUM(E70,G70,I70)</f>
        <v>16</v>
      </c>
      <c r="L70" s="1737">
        <f>((E70*F70)*1.5)+((G70*H70)*1)+((I70*J70)*1)</f>
        <v>16</v>
      </c>
      <c r="M70" s="466" t="s">
        <v>1872</v>
      </c>
      <c r="N70" s="879" t="s">
        <v>19</v>
      </c>
      <c r="O70" s="884" t="s">
        <v>1496</v>
      </c>
      <c r="P70" s="878"/>
      <c r="Q70" s="878"/>
      <c r="R70" s="878"/>
      <c r="S70" s="884"/>
      <c r="T70" s="878"/>
      <c r="U70" s="878"/>
      <c r="V70" s="878"/>
      <c r="W70" s="878"/>
      <c r="X70" s="878"/>
      <c r="Y70" s="1009"/>
      <c r="Z70" s="880"/>
      <c r="AA70" s="880"/>
      <c r="AB70" s="1010"/>
      <c r="AC70" s="1009"/>
      <c r="AD70" s="880"/>
      <c r="AE70" s="880"/>
      <c r="AF70" s="880"/>
      <c r="AG70" s="880"/>
      <c r="AH70" s="880"/>
      <c r="AI70" s="884"/>
      <c r="AJ70" s="878"/>
      <c r="AK70" s="878"/>
      <c r="AL70" s="878"/>
      <c r="AM70" s="884"/>
      <c r="AN70" s="878"/>
      <c r="AO70" s="878"/>
      <c r="AP70" s="885"/>
    </row>
    <row r="71" spans="1:42" ht="15" customHeight="1" x14ac:dyDescent="0.2">
      <c r="A71" s="861"/>
      <c r="B71" s="472" t="s">
        <v>787</v>
      </c>
      <c r="C71" s="895" t="s">
        <v>745</v>
      </c>
      <c r="D71" s="869"/>
      <c r="E71" s="870"/>
      <c r="F71" s="870"/>
      <c r="G71" s="870"/>
      <c r="H71" s="870"/>
      <c r="I71" s="864"/>
      <c r="J71" s="864"/>
      <c r="K71" s="864"/>
      <c r="L71" s="864"/>
      <c r="M71" s="866"/>
      <c r="O71" s="1028"/>
      <c r="P71" s="867"/>
      <c r="Q71" s="867"/>
      <c r="R71" s="867"/>
      <c r="S71" s="1028"/>
      <c r="T71" s="867"/>
      <c r="U71" s="867"/>
      <c r="V71" s="868"/>
      <c r="W71" s="868"/>
      <c r="X71" s="868"/>
      <c r="Y71" s="1012"/>
      <c r="Z71" s="868"/>
      <c r="AA71" s="868"/>
      <c r="AB71" s="1013"/>
      <c r="AC71" s="1012"/>
      <c r="AD71" s="868"/>
      <c r="AE71" s="868"/>
      <c r="AF71" s="868"/>
      <c r="AG71" s="868"/>
      <c r="AH71" s="868"/>
      <c r="AI71" s="1012"/>
      <c r="AJ71" s="868"/>
      <c r="AK71" s="868"/>
      <c r="AL71" s="868"/>
      <c r="AM71" s="1012"/>
      <c r="AN71" s="868"/>
      <c r="AO71" s="868"/>
      <c r="AP71" s="1013"/>
    </row>
    <row r="72" spans="1:42" s="879" customFormat="1" ht="11.25" x14ac:dyDescent="0.2">
      <c r="A72" s="913" t="s">
        <v>1610</v>
      </c>
      <c r="B72" s="119" t="s">
        <v>1079</v>
      </c>
      <c r="C72" s="877" t="s">
        <v>248</v>
      </c>
      <c r="D72" s="870">
        <v>2</v>
      </c>
      <c r="E72" s="870">
        <v>0</v>
      </c>
      <c r="F72" s="870">
        <v>1</v>
      </c>
      <c r="G72" s="869">
        <v>0</v>
      </c>
      <c r="H72" s="869">
        <v>2</v>
      </c>
      <c r="I72" s="870">
        <v>20</v>
      </c>
      <c r="J72" s="870">
        <v>3</v>
      </c>
      <c r="K72" s="865">
        <f>SUM(E72,G72,I72)</f>
        <v>20</v>
      </c>
      <c r="L72" s="865">
        <f>((E72*F72)*1.5)+((G72*H72)*1)+((I72*J72)*1)</f>
        <v>60</v>
      </c>
      <c r="M72" s="871"/>
      <c r="O72" s="884"/>
      <c r="P72" s="878"/>
      <c r="Q72" s="878"/>
      <c r="R72" s="913" t="s">
        <v>1409</v>
      </c>
      <c r="S72" s="884"/>
      <c r="T72" s="878"/>
      <c r="U72" s="878"/>
      <c r="V72" s="878"/>
      <c r="W72" s="878"/>
      <c r="X72" s="878"/>
      <c r="Y72" s="1023"/>
      <c r="Z72" s="872"/>
      <c r="AA72" s="872"/>
      <c r="AB72" s="1024" t="s">
        <v>1409</v>
      </c>
      <c r="AC72" s="1023"/>
      <c r="AD72" s="872"/>
      <c r="AE72" s="872"/>
      <c r="AF72" s="872"/>
      <c r="AG72" s="872"/>
      <c r="AH72" s="872"/>
      <c r="AI72" s="1014" t="s">
        <v>1431</v>
      </c>
      <c r="AJ72" s="861"/>
      <c r="AK72" s="861"/>
      <c r="AL72" s="861"/>
      <c r="AM72" s="884"/>
      <c r="AN72" s="878"/>
      <c r="AO72" s="878"/>
      <c r="AP72" s="885"/>
    </row>
    <row r="73" spans="1:42" s="918" customFormat="1" ht="15" customHeight="1" x14ac:dyDescent="0.2">
      <c r="A73" s="913" t="s">
        <v>1609</v>
      </c>
      <c r="B73" s="95" t="s">
        <v>1080</v>
      </c>
      <c r="C73" s="914" t="s">
        <v>249</v>
      </c>
      <c r="D73" s="1043">
        <v>4</v>
      </c>
      <c r="E73" s="915">
        <v>10</v>
      </c>
      <c r="F73" s="916">
        <v>1</v>
      </c>
      <c r="G73" s="916">
        <v>10</v>
      </c>
      <c r="H73" s="916">
        <v>2</v>
      </c>
      <c r="I73" s="916">
        <v>12</v>
      </c>
      <c r="J73" s="916">
        <v>3</v>
      </c>
      <c r="K73" s="917">
        <f>SUM(E73,G73,I73)</f>
        <v>32</v>
      </c>
      <c r="L73" s="917">
        <f>((E73*F73)*1.5)+((G73*H73)*1)+((I73*J73)*1)</f>
        <v>71</v>
      </c>
      <c r="M73" s="912" t="s">
        <v>58</v>
      </c>
      <c r="O73" s="1018">
        <v>2</v>
      </c>
      <c r="P73" s="913"/>
      <c r="Q73" s="913"/>
      <c r="R73" s="913">
        <v>2</v>
      </c>
      <c r="S73" s="1018"/>
      <c r="T73" s="913"/>
      <c r="U73" s="913"/>
      <c r="V73" s="913"/>
      <c r="W73" s="913"/>
      <c r="X73" s="913"/>
      <c r="Y73" s="1023">
        <v>4</v>
      </c>
      <c r="Z73" s="872"/>
      <c r="AA73" s="872"/>
      <c r="AB73" s="1024"/>
      <c r="AC73" s="1023"/>
      <c r="AD73" s="872"/>
      <c r="AE73" s="872"/>
      <c r="AF73" s="872"/>
      <c r="AG73" s="872"/>
      <c r="AH73" s="872"/>
      <c r="AI73" s="1014" t="s">
        <v>1433</v>
      </c>
      <c r="AJ73" s="861" t="s">
        <v>908</v>
      </c>
      <c r="AK73" s="861"/>
      <c r="AL73" s="861"/>
      <c r="AM73" s="1018"/>
      <c r="AN73" s="913"/>
      <c r="AO73" s="913"/>
      <c r="AP73" s="1019"/>
    </row>
    <row r="74" spans="1:42" ht="15" customHeight="1" x14ac:dyDescent="0.2">
      <c r="A74" s="861"/>
      <c r="B74" s="472" t="s">
        <v>788</v>
      </c>
      <c r="C74" s="895" t="s">
        <v>757</v>
      </c>
      <c r="D74" s="869"/>
      <c r="E74" s="870"/>
      <c r="F74" s="870"/>
      <c r="G74" s="870"/>
      <c r="H74" s="870"/>
      <c r="I74" s="864"/>
      <c r="J74" s="864"/>
      <c r="K74" s="864"/>
      <c r="L74" s="864"/>
      <c r="M74" s="866"/>
      <c r="O74" s="1028"/>
      <c r="P74" s="867"/>
      <c r="Q74" s="867"/>
      <c r="R74" s="867"/>
      <c r="S74" s="1028"/>
      <c r="T74" s="867"/>
      <c r="U74" s="867"/>
      <c r="V74" s="868"/>
      <c r="W74" s="868"/>
      <c r="X74" s="868"/>
      <c r="Y74" s="1012"/>
      <c r="Z74" s="868"/>
      <c r="AA74" s="868"/>
      <c r="AB74" s="1013"/>
      <c r="AC74" s="1012"/>
      <c r="AD74" s="868"/>
      <c r="AE74" s="868"/>
      <c r="AF74" s="868"/>
      <c r="AG74" s="868"/>
      <c r="AH74" s="868"/>
      <c r="AI74" s="1012"/>
      <c r="AJ74" s="868"/>
      <c r="AK74" s="868"/>
      <c r="AL74" s="868"/>
      <c r="AM74" s="1012"/>
      <c r="AN74" s="868"/>
      <c r="AO74" s="868"/>
      <c r="AP74" s="1013"/>
    </row>
    <row r="75" spans="1:42" ht="15" customHeight="1" x14ac:dyDescent="0.2">
      <c r="A75" s="861"/>
      <c r="B75" s="119" t="s">
        <v>1081</v>
      </c>
      <c r="C75" s="877" t="s">
        <v>264</v>
      </c>
      <c r="D75" s="1043">
        <v>2</v>
      </c>
      <c r="E75" s="915">
        <v>2</v>
      </c>
      <c r="F75" s="916">
        <v>1</v>
      </c>
      <c r="G75" s="916">
        <v>14</v>
      </c>
      <c r="H75" s="916">
        <v>2</v>
      </c>
      <c r="I75" s="916">
        <v>0</v>
      </c>
      <c r="J75" s="916">
        <v>3</v>
      </c>
      <c r="K75" s="917">
        <f>SUM(E75,G75,I75)</f>
        <v>16</v>
      </c>
      <c r="L75" s="917">
        <f>((E75*F75)*1.5)+((G75*H75)*1)+((I75*J75)*1)</f>
        <v>31</v>
      </c>
      <c r="M75" s="866"/>
      <c r="O75" s="1014"/>
      <c r="P75" s="861"/>
      <c r="Q75" s="861" t="s">
        <v>1416</v>
      </c>
      <c r="R75" s="861" t="s">
        <v>1416</v>
      </c>
      <c r="S75" s="1014"/>
      <c r="T75" s="861"/>
      <c r="U75" s="861"/>
      <c r="V75" s="861"/>
      <c r="W75" s="861"/>
      <c r="X75" s="861"/>
      <c r="Y75" s="1023"/>
      <c r="Z75" s="872"/>
      <c r="AA75" s="872"/>
      <c r="AB75" s="1024" t="s">
        <v>1416</v>
      </c>
      <c r="AC75" s="1023"/>
      <c r="AD75" s="872"/>
      <c r="AE75" s="872"/>
      <c r="AF75" s="872"/>
      <c r="AG75" s="872" t="s">
        <v>1416</v>
      </c>
      <c r="AH75" s="872"/>
      <c r="AI75" s="1014" t="s">
        <v>1431</v>
      </c>
      <c r="AJ75" s="861"/>
      <c r="AK75" s="861"/>
      <c r="AL75" s="861"/>
      <c r="AM75" s="1014"/>
      <c r="AN75" s="861"/>
      <c r="AO75" s="861"/>
      <c r="AP75" s="1015"/>
    </row>
    <row r="76" spans="1:42" s="879" customFormat="1" ht="15" customHeight="1" thickBot="1" x14ac:dyDescent="0.25">
      <c r="A76" s="913" t="s">
        <v>1613</v>
      </c>
      <c r="B76" s="119" t="s">
        <v>1082</v>
      </c>
      <c r="C76" s="877" t="s">
        <v>250</v>
      </c>
      <c r="D76" s="870">
        <v>4</v>
      </c>
      <c r="E76" s="915">
        <v>16</v>
      </c>
      <c r="F76" s="916">
        <v>1</v>
      </c>
      <c r="G76" s="916">
        <v>16</v>
      </c>
      <c r="H76" s="916">
        <v>2</v>
      </c>
      <c r="I76" s="932">
        <v>0</v>
      </c>
      <c r="J76" s="916">
        <v>3</v>
      </c>
      <c r="K76" s="917">
        <f>SUM(E76,G76,I76)</f>
        <v>32</v>
      </c>
      <c r="L76" s="917">
        <f>((E76*F76)*1.5)+((G76*H76)*1)+((I76*J76)*1)</f>
        <v>56</v>
      </c>
      <c r="M76" s="871" t="s">
        <v>58</v>
      </c>
      <c r="O76" s="1030">
        <v>2</v>
      </c>
      <c r="P76" s="1029">
        <v>2</v>
      </c>
      <c r="Q76" s="1021"/>
      <c r="R76" s="1021"/>
      <c r="S76" s="1020"/>
      <c r="T76" s="1021"/>
      <c r="U76" s="1021"/>
      <c r="V76" s="1021"/>
      <c r="W76" s="1021"/>
      <c r="X76" s="1021"/>
      <c r="Y76" s="1025"/>
      <c r="Z76" s="1026"/>
      <c r="AA76" s="1026"/>
      <c r="AB76" s="1027"/>
      <c r="AC76" s="1025">
        <v>4</v>
      </c>
      <c r="AD76" s="1026"/>
      <c r="AE76" s="1026"/>
      <c r="AF76" s="1026"/>
      <c r="AG76" s="1026"/>
      <c r="AH76" s="1026"/>
      <c r="AI76" s="1016" t="s">
        <v>1433</v>
      </c>
      <c r="AJ76" s="1017" t="s">
        <v>908</v>
      </c>
      <c r="AK76" s="1017"/>
      <c r="AL76" s="1017"/>
      <c r="AM76" s="1020"/>
      <c r="AN76" s="1021"/>
      <c r="AO76" s="1021"/>
      <c r="AP76" s="1022"/>
    </row>
    <row r="77" spans="1:42" ht="11.25" x14ac:dyDescent="0.2">
      <c r="C77" s="886" t="s">
        <v>32</v>
      </c>
      <c r="D77" s="900">
        <f>SUM(D63:D76)</f>
        <v>30</v>
      </c>
      <c r="E77" s="900">
        <f>SUM(E63:E76)</f>
        <v>60</v>
      </c>
      <c r="F77" s="901">
        <v>1</v>
      </c>
      <c r="G77" s="900">
        <f>SUM(G63:G76)</f>
        <v>118</v>
      </c>
      <c r="H77" s="901">
        <v>2</v>
      </c>
      <c r="I77" s="900">
        <f>SUM(I63:I76)</f>
        <v>68</v>
      </c>
      <c r="J77" s="901">
        <v>3</v>
      </c>
      <c r="K77" s="902">
        <f>SUM(E77,G77,I77)</f>
        <v>246</v>
      </c>
      <c r="L77" s="1738">
        <f>SUM(L63:L76)</f>
        <v>514</v>
      </c>
      <c r="M77" s="903"/>
    </row>
    <row r="78" spans="1:42" ht="15" customHeight="1" thickBot="1" x14ac:dyDescent="0.25">
      <c r="C78" s="904" t="s">
        <v>27</v>
      </c>
      <c r="D78" s="905">
        <f>SUM(D58,D77)</f>
        <v>60</v>
      </c>
      <c r="E78" s="905">
        <f>SUM(E58,E77)</f>
        <v>152</v>
      </c>
      <c r="F78" s="888">
        <v>1</v>
      </c>
      <c r="G78" s="905">
        <f>SUM(G58,G77)</f>
        <v>240</v>
      </c>
      <c r="H78" s="887">
        <v>2</v>
      </c>
      <c r="I78" s="905">
        <f>SUM(I58,I77)</f>
        <v>102</v>
      </c>
      <c r="J78" s="888">
        <v>3</v>
      </c>
      <c r="K78" s="902">
        <f>SUM(E78,G78,I78)</f>
        <v>494</v>
      </c>
      <c r="L78" s="1738">
        <f>SUM(L58,L77)</f>
        <v>953</v>
      </c>
      <c r="M78" s="906"/>
    </row>
    <row r="79" spans="1:42" ht="20.25" customHeight="1" thickBot="1" x14ac:dyDescent="0.25">
      <c r="C79" s="907"/>
      <c r="D79" s="908"/>
      <c r="E79" s="908"/>
      <c r="F79" s="892"/>
      <c r="G79" s="908"/>
      <c r="H79" s="891"/>
      <c r="I79" s="908"/>
      <c r="J79" s="892"/>
      <c r="K79" s="893"/>
      <c r="L79" s="893"/>
      <c r="M79" s="911"/>
      <c r="O79" s="1776" t="s">
        <v>559</v>
      </c>
      <c r="P79" s="1777"/>
      <c r="Q79" s="1777"/>
      <c r="R79" s="1777"/>
      <c r="S79" s="1777"/>
      <c r="T79" s="1777"/>
      <c r="U79" s="1777"/>
      <c r="V79" s="1777"/>
      <c r="W79" s="1777"/>
      <c r="X79" s="1777"/>
      <c r="Y79" s="1897" t="s">
        <v>560</v>
      </c>
      <c r="Z79" s="1780"/>
      <c r="AA79" s="1780"/>
      <c r="AB79" s="1780"/>
      <c r="AC79" s="1780"/>
      <c r="AD79" s="1780"/>
      <c r="AE79" s="1780"/>
      <c r="AF79" s="1780"/>
      <c r="AG79" s="1780"/>
      <c r="AH79" s="1780"/>
      <c r="AI79" s="1782" t="s">
        <v>608</v>
      </c>
      <c r="AJ79" s="1783"/>
      <c r="AK79" s="1783"/>
      <c r="AL79" s="1783"/>
      <c r="AM79" s="1917" t="s">
        <v>607</v>
      </c>
      <c r="AN79" s="1918"/>
      <c r="AO79" s="1918"/>
      <c r="AP79" s="1919"/>
    </row>
    <row r="80" spans="1:42" ht="26.25" customHeight="1" x14ac:dyDescent="0.2">
      <c r="C80" s="851"/>
      <c r="D80" s="1045"/>
      <c r="O80" s="1901" t="s">
        <v>561</v>
      </c>
      <c r="P80" s="1849"/>
      <c r="Q80" s="1849"/>
      <c r="R80" s="1849"/>
      <c r="S80" s="1851" t="s">
        <v>562</v>
      </c>
      <c r="T80" s="1852"/>
      <c r="U80" s="1852"/>
      <c r="V80" s="1852"/>
      <c r="W80" s="1852"/>
      <c r="X80" s="1852"/>
      <c r="Y80" s="1853" t="s">
        <v>563</v>
      </c>
      <c r="Z80" s="1854"/>
      <c r="AA80" s="1854"/>
      <c r="AB80" s="1855"/>
      <c r="AC80" s="1853" t="s">
        <v>564</v>
      </c>
      <c r="AD80" s="1854"/>
      <c r="AE80" s="1854"/>
      <c r="AF80" s="1854"/>
      <c r="AG80" s="1854"/>
      <c r="AH80" s="1854"/>
      <c r="AI80" s="1909" t="s">
        <v>613</v>
      </c>
      <c r="AJ80" s="1910"/>
      <c r="AK80" s="1910"/>
      <c r="AL80" s="1910"/>
      <c r="AM80" s="1906" t="s">
        <v>565</v>
      </c>
      <c r="AN80" s="1907"/>
      <c r="AO80" s="1907"/>
      <c r="AP80" s="1908"/>
    </row>
    <row r="81" spans="1:42" ht="15" customHeight="1" x14ac:dyDescent="0.2">
      <c r="B81" s="56" t="s">
        <v>624</v>
      </c>
      <c r="C81" s="933" t="s">
        <v>414</v>
      </c>
      <c r="D81" s="1042" t="s">
        <v>5</v>
      </c>
      <c r="E81" s="1245" t="s">
        <v>102</v>
      </c>
      <c r="F81" s="854"/>
      <c r="G81" s="854"/>
      <c r="H81" s="854"/>
      <c r="I81" s="854"/>
      <c r="J81" s="854"/>
      <c r="K81" s="854"/>
      <c r="L81" s="854"/>
      <c r="M81" s="855"/>
      <c r="O81" s="841" t="s">
        <v>566</v>
      </c>
      <c r="P81" s="842" t="s">
        <v>567</v>
      </c>
      <c r="Q81" s="842" t="s">
        <v>568</v>
      </c>
      <c r="R81" s="842" t="s">
        <v>570</v>
      </c>
      <c r="S81" s="1792" t="s">
        <v>566</v>
      </c>
      <c r="T81" s="1787"/>
      <c r="U81" s="1787" t="s">
        <v>567</v>
      </c>
      <c r="V81" s="1787"/>
      <c r="W81" s="1787" t="s">
        <v>572</v>
      </c>
      <c r="X81" s="1787"/>
      <c r="Y81" s="372" t="s">
        <v>566</v>
      </c>
      <c r="Z81" s="373" t="s">
        <v>567</v>
      </c>
      <c r="AA81" s="373" t="s">
        <v>568</v>
      </c>
      <c r="AB81" s="950" t="s">
        <v>570</v>
      </c>
      <c r="AC81" s="1788" t="s">
        <v>566</v>
      </c>
      <c r="AD81" s="1789"/>
      <c r="AE81" s="1790" t="s">
        <v>567</v>
      </c>
      <c r="AF81" s="1789"/>
      <c r="AG81" s="1790" t="s">
        <v>572</v>
      </c>
      <c r="AH81" s="1789"/>
      <c r="AI81" s="1904" t="s">
        <v>605</v>
      </c>
      <c r="AJ81" s="1905"/>
      <c r="AK81" s="1787" t="s">
        <v>606</v>
      </c>
      <c r="AL81" s="1787"/>
      <c r="AM81" s="1878" t="s">
        <v>566</v>
      </c>
      <c r="AN81" s="1873"/>
      <c r="AO81" s="1872" t="s">
        <v>572</v>
      </c>
      <c r="AP81" s="1874"/>
    </row>
    <row r="82" spans="1:42" ht="45" x14ac:dyDescent="0.2">
      <c r="A82" s="856" t="s">
        <v>1341</v>
      </c>
      <c r="B82" s="57" t="s">
        <v>771</v>
      </c>
      <c r="C82" s="934" t="s">
        <v>25</v>
      </c>
      <c r="D82" s="1041"/>
      <c r="E82" s="1246" t="s">
        <v>7</v>
      </c>
      <c r="F82" s="1246" t="s">
        <v>8</v>
      </c>
      <c r="G82" s="857" t="s">
        <v>9</v>
      </c>
      <c r="H82" s="858" t="s">
        <v>8</v>
      </c>
      <c r="I82" s="857" t="s">
        <v>10</v>
      </c>
      <c r="J82" s="858" t="s">
        <v>11</v>
      </c>
      <c r="K82" s="859" t="s">
        <v>12</v>
      </c>
      <c r="L82" s="857" t="s">
        <v>13</v>
      </c>
      <c r="M82" s="860" t="s">
        <v>14</v>
      </c>
      <c r="O82" s="374" t="s">
        <v>573</v>
      </c>
      <c r="P82" s="375" t="s">
        <v>573</v>
      </c>
      <c r="Q82" s="375" t="s">
        <v>573</v>
      </c>
      <c r="R82" s="375" t="s">
        <v>573</v>
      </c>
      <c r="S82" s="374" t="s">
        <v>573</v>
      </c>
      <c r="T82" s="375" t="s">
        <v>574</v>
      </c>
      <c r="U82" s="375" t="s">
        <v>573</v>
      </c>
      <c r="V82" s="375" t="s">
        <v>574</v>
      </c>
      <c r="W82" s="375" t="s">
        <v>573</v>
      </c>
      <c r="X82" s="375" t="s">
        <v>574</v>
      </c>
      <c r="Y82" s="377" t="s">
        <v>573</v>
      </c>
      <c r="Z82" s="378" t="s">
        <v>573</v>
      </c>
      <c r="AA82" s="378" t="s">
        <v>573</v>
      </c>
      <c r="AB82" s="379" t="s">
        <v>573</v>
      </c>
      <c r="AC82" s="377" t="s">
        <v>573</v>
      </c>
      <c r="AD82" s="378" t="s">
        <v>574</v>
      </c>
      <c r="AE82" s="378" t="s">
        <v>573</v>
      </c>
      <c r="AF82" s="378" t="s">
        <v>574</v>
      </c>
      <c r="AG82" s="378" t="s">
        <v>573</v>
      </c>
      <c r="AH82" s="378" t="s">
        <v>574</v>
      </c>
      <c r="AI82" s="422" t="s">
        <v>573</v>
      </c>
      <c r="AJ82" s="423" t="s">
        <v>574</v>
      </c>
      <c r="AK82" s="423" t="s">
        <v>573</v>
      </c>
      <c r="AL82" s="423" t="s">
        <v>574</v>
      </c>
      <c r="AM82" s="380" t="s">
        <v>573</v>
      </c>
      <c r="AN82" s="381" t="s">
        <v>574</v>
      </c>
      <c r="AO82" s="381" t="s">
        <v>573</v>
      </c>
      <c r="AP82" s="382" t="s">
        <v>574</v>
      </c>
    </row>
    <row r="83" spans="1:42" ht="15" customHeight="1" x14ac:dyDescent="0.2">
      <c r="A83" s="861"/>
      <c r="B83" s="703" t="s">
        <v>790</v>
      </c>
      <c r="C83" s="862" t="s">
        <v>759</v>
      </c>
      <c r="D83" s="869"/>
      <c r="E83" s="870"/>
      <c r="F83" s="870"/>
      <c r="G83" s="870"/>
      <c r="H83" s="870"/>
      <c r="I83" s="864"/>
      <c r="J83" s="864"/>
      <c r="K83" s="865" t="s">
        <v>19</v>
      </c>
      <c r="L83" s="865" t="s">
        <v>19</v>
      </c>
      <c r="M83" s="866"/>
      <c r="O83" s="1028"/>
      <c r="P83" s="867"/>
      <c r="Q83" s="867"/>
      <c r="R83" s="867"/>
      <c r="S83" s="1028"/>
      <c r="T83" s="867"/>
      <c r="U83" s="867"/>
      <c r="V83" s="868"/>
      <c r="W83" s="868"/>
      <c r="X83" s="868"/>
      <c r="Y83" s="1012"/>
      <c r="Z83" s="868"/>
      <c r="AA83" s="868"/>
      <c r="AB83" s="1013"/>
      <c r="AC83" s="1012"/>
      <c r="AD83" s="868"/>
      <c r="AE83" s="868"/>
      <c r="AF83" s="868"/>
      <c r="AG83" s="868"/>
      <c r="AH83" s="868"/>
      <c r="AI83" s="1012"/>
      <c r="AJ83" s="868"/>
      <c r="AK83" s="868"/>
      <c r="AL83" s="868"/>
      <c r="AM83" s="1012"/>
      <c r="AN83" s="868"/>
      <c r="AO83" s="868"/>
      <c r="AP83" s="1013"/>
    </row>
    <row r="84" spans="1:42" ht="15" customHeight="1" x14ac:dyDescent="0.2">
      <c r="A84" s="861" t="s">
        <v>1614</v>
      </c>
      <c r="B84" s="680" t="s">
        <v>1083</v>
      </c>
      <c r="C84" s="877" t="s">
        <v>251</v>
      </c>
      <c r="D84" s="870">
        <v>4</v>
      </c>
      <c r="E84" s="870">
        <v>10</v>
      </c>
      <c r="F84" s="870">
        <v>1</v>
      </c>
      <c r="G84" s="870">
        <v>10</v>
      </c>
      <c r="H84" s="870">
        <v>1</v>
      </c>
      <c r="I84" s="870">
        <v>12</v>
      </c>
      <c r="J84" s="870">
        <v>3</v>
      </c>
      <c r="K84" s="865">
        <f>SUM(E84,G84,I84)</f>
        <v>32</v>
      </c>
      <c r="L84" s="865">
        <f>((E84*F84)*1.5)+((G84*H84)*1)+((I84*J84)*1)</f>
        <v>61</v>
      </c>
      <c r="M84" s="871" t="s">
        <v>19</v>
      </c>
      <c r="O84" s="1018">
        <v>4</v>
      </c>
      <c r="P84" s="913"/>
      <c r="Q84" s="913"/>
      <c r="R84" s="913"/>
      <c r="S84" s="1018"/>
      <c r="T84" s="913"/>
      <c r="U84" s="913"/>
      <c r="V84" s="913"/>
      <c r="W84" s="913"/>
      <c r="X84" s="913"/>
      <c r="Y84" s="1023">
        <v>4</v>
      </c>
      <c r="Z84" s="872"/>
      <c r="AA84" s="872"/>
      <c r="AB84" s="1024"/>
      <c r="AC84" s="1023"/>
      <c r="AD84" s="872"/>
      <c r="AE84" s="872"/>
      <c r="AF84" s="872"/>
      <c r="AG84" s="872"/>
      <c r="AH84" s="872"/>
      <c r="AI84" s="1014" t="s">
        <v>1433</v>
      </c>
      <c r="AJ84" s="861" t="s">
        <v>908</v>
      </c>
      <c r="AK84" s="861"/>
      <c r="AL84" s="861"/>
      <c r="AM84" s="884"/>
      <c r="AN84" s="878"/>
      <c r="AO84" s="878"/>
      <c r="AP84" s="885"/>
    </row>
    <row r="85" spans="1:42" s="918" customFormat="1" ht="15" customHeight="1" x14ac:dyDescent="0.2">
      <c r="A85" s="913" t="s">
        <v>1615</v>
      </c>
      <c r="B85" s="1264" t="s">
        <v>1084</v>
      </c>
      <c r="C85" s="914" t="s">
        <v>252</v>
      </c>
      <c r="D85" s="916">
        <v>4</v>
      </c>
      <c r="E85" s="916">
        <v>16</v>
      </c>
      <c r="F85" s="916">
        <v>1</v>
      </c>
      <c r="G85" s="916">
        <v>16</v>
      </c>
      <c r="H85" s="916">
        <v>1</v>
      </c>
      <c r="I85" s="916">
        <v>0</v>
      </c>
      <c r="J85" s="916">
        <v>3</v>
      </c>
      <c r="K85" s="917">
        <f>SUM(E85,G85,I85)</f>
        <v>32</v>
      </c>
      <c r="L85" s="917">
        <f>((E85*F85)*1.5)+((G85*H85)*1)+((I85*J85)*1)</f>
        <v>40</v>
      </c>
      <c r="M85" s="912" t="s">
        <v>253</v>
      </c>
      <c r="O85" s="1018">
        <v>2</v>
      </c>
      <c r="P85" s="913">
        <v>2</v>
      </c>
      <c r="Q85" s="913"/>
      <c r="R85" s="913"/>
      <c r="S85" s="1018"/>
      <c r="T85" s="913"/>
      <c r="U85" s="913"/>
      <c r="V85" s="913"/>
      <c r="W85" s="913"/>
      <c r="X85" s="913"/>
      <c r="Y85" s="1261">
        <v>2</v>
      </c>
      <c r="Z85" s="1262">
        <v>2</v>
      </c>
      <c r="AA85" s="1262"/>
      <c r="AB85" s="1263"/>
      <c r="AC85" s="1261"/>
      <c r="AD85" s="1262"/>
      <c r="AE85" s="1262"/>
      <c r="AF85" s="1262"/>
      <c r="AG85" s="1262"/>
      <c r="AH85" s="1262"/>
      <c r="AI85" s="1018" t="s">
        <v>1433</v>
      </c>
      <c r="AJ85" s="913" t="s">
        <v>908</v>
      </c>
      <c r="AK85" s="913"/>
      <c r="AL85" s="913"/>
      <c r="AM85" s="1018"/>
      <c r="AN85" s="913"/>
      <c r="AO85" s="913"/>
      <c r="AP85" s="1019"/>
    </row>
    <row r="86" spans="1:42" ht="15" customHeight="1" x14ac:dyDescent="0.2">
      <c r="A86" s="861" t="s">
        <v>1616</v>
      </c>
      <c r="B86" s="680" t="s">
        <v>1085</v>
      </c>
      <c r="C86" s="877" t="s">
        <v>254</v>
      </c>
      <c r="D86" s="870">
        <v>4</v>
      </c>
      <c r="E86" s="870">
        <v>16</v>
      </c>
      <c r="F86" s="870">
        <v>1</v>
      </c>
      <c r="G86" s="870">
        <v>16</v>
      </c>
      <c r="H86" s="870">
        <v>1</v>
      </c>
      <c r="I86" s="870">
        <v>0</v>
      </c>
      <c r="J86" s="870">
        <v>3</v>
      </c>
      <c r="K86" s="865">
        <f>SUM(E86,G86,I86)</f>
        <v>32</v>
      </c>
      <c r="L86" s="865">
        <f>((E86*F86)*1.5)+((G86*H86)*1)+((I86*J86)*1)</f>
        <v>40</v>
      </c>
      <c r="M86" s="871" t="s">
        <v>19</v>
      </c>
      <c r="O86" s="1018">
        <v>2</v>
      </c>
      <c r="P86" s="913">
        <v>2</v>
      </c>
      <c r="Q86" s="913"/>
      <c r="R86" s="913"/>
      <c r="S86" s="1018"/>
      <c r="T86" s="913"/>
      <c r="U86" s="913"/>
      <c r="V86" s="913"/>
      <c r="W86" s="913"/>
      <c r="X86" s="913"/>
      <c r="Y86" s="1023">
        <v>2</v>
      </c>
      <c r="Z86" s="872">
        <v>2</v>
      </c>
      <c r="AA86" s="872"/>
      <c r="AB86" s="1024"/>
      <c r="AC86" s="1023"/>
      <c r="AD86" s="872"/>
      <c r="AE86" s="872"/>
      <c r="AF86" s="872"/>
      <c r="AG86" s="872"/>
      <c r="AH86" s="872"/>
      <c r="AI86" s="1014" t="s">
        <v>1433</v>
      </c>
      <c r="AJ86" s="861" t="s">
        <v>908</v>
      </c>
      <c r="AK86" s="861"/>
      <c r="AL86" s="861"/>
      <c r="AM86" s="884"/>
      <c r="AN86" s="878"/>
      <c r="AO86" s="878"/>
      <c r="AP86" s="885"/>
    </row>
    <row r="87" spans="1:42" ht="11.25" x14ac:dyDescent="0.2">
      <c r="A87" s="861"/>
      <c r="B87" s="704" t="s">
        <v>791</v>
      </c>
      <c r="C87" s="873" t="s">
        <v>760</v>
      </c>
      <c r="D87" s="869"/>
      <c r="E87" s="870"/>
      <c r="F87" s="870"/>
      <c r="G87" s="870"/>
      <c r="H87" s="870"/>
      <c r="I87" s="864"/>
      <c r="J87" s="864"/>
      <c r="K87" s="864"/>
      <c r="L87" s="864"/>
      <c r="M87" s="866"/>
      <c r="O87" s="1028"/>
      <c r="P87" s="867"/>
      <c r="Q87" s="867"/>
      <c r="R87" s="867"/>
      <c r="S87" s="1028"/>
      <c r="T87" s="867"/>
      <c r="U87" s="867"/>
      <c r="V87" s="868"/>
      <c r="W87" s="868"/>
      <c r="X87" s="868"/>
      <c r="Y87" s="1012"/>
      <c r="Z87" s="868"/>
      <c r="AA87" s="868"/>
      <c r="AB87" s="1013"/>
      <c r="AC87" s="1012"/>
      <c r="AD87" s="868"/>
      <c r="AE87" s="868"/>
      <c r="AF87" s="868"/>
      <c r="AG87" s="868"/>
      <c r="AH87" s="868"/>
      <c r="AI87" s="1012"/>
      <c r="AJ87" s="868"/>
      <c r="AK87" s="868"/>
      <c r="AL87" s="868"/>
      <c r="AM87" s="1012"/>
      <c r="AN87" s="868"/>
      <c r="AO87" s="868"/>
      <c r="AP87" s="1013"/>
    </row>
    <row r="88" spans="1:42" ht="15" customHeight="1" x14ac:dyDescent="0.2">
      <c r="A88" s="861" t="s">
        <v>1617</v>
      </c>
      <c r="B88" s="680" t="s">
        <v>1086</v>
      </c>
      <c r="C88" s="877" t="s">
        <v>255</v>
      </c>
      <c r="D88" s="870">
        <v>4</v>
      </c>
      <c r="E88" s="870">
        <v>10</v>
      </c>
      <c r="F88" s="870">
        <v>1</v>
      </c>
      <c r="G88" s="870">
        <v>10</v>
      </c>
      <c r="H88" s="870">
        <v>1</v>
      </c>
      <c r="I88" s="870">
        <v>12</v>
      </c>
      <c r="J88" s="870">
        <v>3</v>
      </c>
      <c r="K88" s="865">
        <f>SUM(E88,G88,I88)</f>
        <v>32</v>
      </c>
      <c r="L88" s="865">
        <f>((E88*F88)*1.5)+((G88*H88)*1)+((I88*J88)*1)</f>
        <v>61</v>
      </c>
      <c r="M88" s="871" t="s">
        <v>19</v>
      </c>
      <c r="O88" s="1014"/>
      <c r="P88" s="861"/>
      <c r="Q88" s="861"/>
      <c r="R88" s="861" t="s">
        <v>1409</v>
      </c>
      <c r="S88" s="1014">
        <v>2</v>
      </c>
      <c r="T88" s="861" t="s">
        <v>908</v>
      </c>
      <c r="U88" s="861"/>
      <c r="V88" s="861"/>
      <c r="W88" s="861"/>
      <c r="X88" s="861"/>
      <c r="Y88" s="1023"/>
      <c r="Z88" s="872"/>
      <c r="AA88" s="872"/>
      <c r="AB88" s="1024"/>
      <c r="AC88" s="1023">
        <v>4</v>
      </c>
      <c r="AD88" s="872" t="s">
        <v>908</v>
      </c>
      <c r="AE88" s="872"/>
      <c r="AF88" s="872"/>
      <c r="AG88" s="872"/>
      <c r="AH88" s="872"/>
      <c r="AI88" s="1014" t="s">
        <v>1427</v>
      </c>
      <c r="AJ88" s="861" t="s">
        <v>908</v>
      </c>
      <c r="AK88" s="861"/>
      <c r="AL88" s="861"/>
      <c r="AM88" s="1014"/>
      <c r="AN88" s="861"/>
      <c r="AO88" s="861"/>
      <c r="AP88" s="1015"/>
    </row>
    <row r="89" spans="1:42" ht="15" customHeight="1" x14ac:dyDescent="0.2">
      <c r="A89" s="861"/>
      <c r="B89" s="704" t="s">
        <v>794</v>
      </c>
      <c r="C89" s="873" t="s">
        <v>762</v>
      </c>
      <c r="D89" s="870"/>
      <c r="E89" s="870"/>
      <c r="F89" s="870"/>
      <c r="G89" s="870"/>
      <c r="H89" s="865"/>
      <c r="I89" s="896"/>
      <c r="J89" s="896"/>
      <c r="K89" s="897"/>
      <c r="L89" s="897"/>
      <c r="M89" s="898"/>
      <c r="O89" s="1028"/>
      <c r="P89" s="867"/>
      <c r="Q89" s="867"/>
      <c r="R89" s="867"/>
      <c r="S89" s="1028"/>
      <c r="T89" s="867"/>
      <c r="U89" s="867"/>
      <c r="V89" s="868"/>
      <c r="W89" s="868"/>
      <c r="X89" s="868"/>
      <c r="Y89" s="1012"/>
      <c r="Z89" s="868"/>
      <c r="AA89" s="868"/>
      <c r="AB89" s="1013"/>
      <c r="AC89" s="1012"/>
      <c r="AD89" s="868"/>
      <c r="AE89" s="868"/>
      <c r="AF89" s="868"/>
      <c r="AG89" s="868"/>
      <c r="AH89" s="868"/>
      <c r="AI89" s="1012"/>
      <c r="AJ89" s="868"/>
      <c r="AK89" s="868"/>
      <c r="AL89" s="868"/>
      <c r="AM89" s="1012"/>
      <c r="AN89" s="868"/>
      <c r="AO89" s="868"/>
      <c r="AP89" s="1013"/>
    </row>
    <row r="90" spans="1:42" s="879" customFormat="1" ht="22.5" x14ac:dyDescent="0.2">
      <c r="A90" s="878" t="s">
        <v>1351</v>
      </c>
      <c r="B90" s="94" t="s">
        <v>554</v>
      </c>
      <c r="C90" s="94" t="s">
        <v>66</v>
      </c>
      <c r="D90" s="585">
        <v>2</v>
      </c>
      <c r="E90" s="845">
        <v>2</v>
      </c>
      <c r="F90" s="845">
        <v>1</v>
      </c>
      <c r="G90" s="845">
        <v>14</v>
      </c>
      <c r="H90" s="845">
        <v>1</v>
      </c>
      <c r="I90" s="845">
        <v>0</v>
      </c>
      <c r="J90" s="845">
        <v>3</v>
      </c>
      <c r="K90" s="584">
        <f>SUM(E90,G90,I90)</f>
        <v>16</v>
      </c>
      <c r="L90" s="584">
        <f>((E90*F90)*1.5)+((G90*H90)*1)+((I90*J90)*1)</f>
        <v>17</v>
      </c>
      <c r="M90" s="846" t="s">
        <v>84</v>
      </c>
      <c r="O90" s="884" t="s">
        <v>1473</v>
      </c>
      <c r="P90" s="878"/>
      <c r="Q90" s="878"/>
      <c r="R90" s="878"/>
      <c r="S90" s="884"/>
      <c r="T90" s="878"/>
      <c r="U90" s="878"/>
      <c r="V90" s="878"/>
      <c r="W90" s="878"/>
      <c r="X90" s="878"/>
      <c r="Y90" s="1009" t="s">
        <v>1473</v>
      </c>
      <c r="Z90" s="880"/>
      <c r="AA90" s="880"/>
      <c r="AB90" s="1010"/>
      <c r="AC90" s="1009"/>
      <c r="AD90" s="880"/>
      <c r="AE90" s="880"/>
      <c r="AF90" s="880"/>
      <c r="AG90" s="880"/>
      <c r="AH90" s="880"/>
      <c r="AI90" s="884" t="s">
        <v>1469</v>
      </c>
      <c r="AJ90" s="878"/>
      <c r="AK90" s="878"/>
      <c r="AL90" s="878"/>
      <c r="AM90" s="884"/>
      <c r="AN90" s="878"/>
      <c r="AO90" s="878"/>
      <c r="AP90" s="885"/>
    </row>
    <row r="91" spans="1:42" s="879" customFormat="1" ht="22.5" x14ac:dyDescent="0.2">
      <c r="A91" s="878" t="s">
        <v>1353</v>
      </c>
      <c r="B91" s="94" t="s">
        <v>555</v>
      </c>
      <c r="C91" s="94" t="s">
        <v>85</v>
      </c>
      <c r="D91" s="845">
        <v>2</v>
      </c>
      <c r="E91" s="585">
        <v>0</v>
      </c>
      <c r="F91" s="845">
        <v>1</v>
      </c>
      <c r="G91" s="845">
        <v>20</v>
      </c>
      <c r="H91" s="845">
        <v>1</v>
      </c>
      <c r="I91" s="845">
        <v>0</v>
      </c>
      <c r="J91" s="845">
        <v>3</v>
      </c>
      <c r="K91" s="584">
        <f>SUM(E91,G91,I91)</f>
        <v>20</v>
      </c>
      <c r="L91" s="584">
        <f>((E91*F91)*1.5)+((G91*H91)*1)+((I91*J91)*1)</f>
        <v>20</v>
      </c>
      <c r="M91" s="846" t="s">
        <v>84</v>
      </c>
      <c r="O91" s="884" t="s">
        <v>1416</v>
      </c>
      <c r="P91" s="878"/>
      <c r="Q91" s="878" t="s">
        <v>1416</v>
      </c>
      <c r="R91" s="878"/>
      <c r="S91" s="884"/>
      <c r="T91" s="878"/>
      <c r="U91" s="878"/>
      <c r="V91" s="878"/>
      <c r="W91" s="878"/>
      <c r="X91" s="878"/>
      <c r="Y91" s="1009" t="s">
        <v>1416</v>
      </c>
      <c r="Z91" s="880"/>
      <c r="AA91" s="880" t="s">
        <v>1416</v>
      </c>
      <c r="AB91" s="1010"/>
      <c r="AC91" s="1009"/>
      <c r="AD91" s="880"/>
      <c r="AE91" s="880"/>
      <c r="AF91" s="880"/>
      <c r="AG91" s="880"/>
      <c r="AH91" s="880"/>
      <c r="AI91" s="1008" t="s">
        <v>1562</v>
      </c>
      <c r="AJ91" s="878"/>
      <c r="AK91" s="878"/>
      <c r="AL91" s="878"/>
      <c r="AM91" s="884"/>
      <c r="AN91" s="878"/>
      <c r="AO91" s="878"/>
      <c r="AP91" s="885"/>
    </row>
    <row r="92" spans="1:42" s="879" customFormat="1" ht="34.5" customHeight="1" x14ac:dyDescent="0.2">
      <c r="A92" s="878" t="s">
        <v>1352</v>
      </c>
      <c r="B92" s="94" t="s">
        <v>539</v>
      </c>
      <c r="C92" s="94" t="s">
        <v>87</v>
      </c>
      <c r="D92" s="845">
        <v>2</v>
      </c>
      <c r="E92" s="845">
        <v>20</v>
      </c>
      <c r="F92" s="845">
        <v>1</v>
      </c>
      <c r="G92" s="845">
        <v>0</v>
      </c>
      <c r="H92" s="845">
        <v>1</v>
      </c>
      <c r="I92" s="845">
        <v>0</v>
      </c>
      <c r="J92" s="845">
        <v>3</v>
      </c>
      <c r="K92" s="584">
        <f>SUM(E92,G92,I92)</f>
        <v>20</v>
      </c>
      <c r="L92" s="1737">
        <v>0</v>
      </c>
      <c r="M92" s="466" t="s">
        <v>1871</v>
      </c>
      <c r="N92" s="879" t="s">
        <v>19</v>
      </c>
      <c r="O92" s="884" t="s">
        <v>1409</v>
      </c>
      <c r="P92" s="878"/>
      <c r="Q92" s="878"/>
      <c r="R92" s="878"/>
      <c r="S92" s="884"/>
      <c r="T92" s="878"/>
      <c r="U92" s="878"/>
      <c r="V92" s="878"/>
      <c r="W92" s="878"/>
      <c r="X92" s="878"/>
      <c r="Y92" s="1009" t="s">
        <v>1409</v>
      </c>
      <c r="Z92" s="880"/>
      <c r="AA92" s="880"/>
      <c r="AB92" s="1010"/>
      <c r="AC92" s="1009"/>
      <c r="AD92" s="880"/>
      <c r="AE92" s="880"/>
      <c r="AF92" s="880"/>
      <c r="AG92" s="880"/>
      <c r="AH92" s="880"/>
      <c r="AI92" s="884" t="s">
        <v>1431</v>
      </c>
      <c r="AJ92" s="878"/>
      <c r="AK92" s="878"/>
      <c r="AL92" s="878"/>
      <c r="AM92" s="884"/>
      <c r="AN92" s="878"/>
      <c r="AO92" s="878"/>
      <c r="AP92" s="885"/>
    </row>
    <row r="93" spans="1:42" ht="15" customHeight="1" x14ac:dyDescent="0.2">
      <c r="A93" s="861"/>
      <c r="B93" s="680" t="s">
        <v>1087</v>
      </c>
      <c r="C93" s="119" t="s">
        <v>257</v>
      </c>
      <c r="D93" s="870">
        <v>2</v>
      </c>
      <c r="E93" s="870">
        <v>16</v>
      </c>
      <c r="F93" s="870">
        <v>1</v>
      </c>
      <c r="G93" s="870">
        <v>16</v>
      </c>
      <c r="H93" s="870">
        <v>1</v>
      </c>
      <c r="I93" s="870">
        <v>0</v>
      </c>
      <c r="J93" s="870">
        <v>3</v>
      </c>
      <c r="K93" s="865">
        <f t="shared" ref="K93" si="0">SUM(E93,G93,I93)</f>
        <v>32</v>
      </c>
      <c r="L93" s="865">
        <f t="shared" ref="L93" si="1">((E93*F93)*1.5)+((G93*H93)*1)+((I93*J93)*1)</f>
        <v>40</v>
      </c>
      <c r="M93" s="871"/>
      <c r="O93" s="1018"/>
      <c r="P93" s="913"/>
      <c r="Q93" s="913">
        <v>1</v>
      </c>
      <c r="R93" s="913">
        <v>1</v>
      </c>
      <c r="S93" s="884"/>
      <c r="T93" s="878"/>
      <c r="U93" s="878"/>
      <c r="V93" s="878"/>
      <c r="W93" s="878"/>
      <c r="X93" s="878"/>
      <c r="Y93" s="1023"/>
      <c r="Z93" s="872"/>
      <c r="AA93" s="872"/>
      <c r="AB93" s="1024">
        <v>1</v>
      </c>
      <c r="AC93" s="1023"/>
      <c r="AD93" s="872"/>
      <c r="AE93" s="872"/>
      <c r="AF93" s="872"/>
      <c r="AG93" s="872">
        <v>1</v>
      </c>
      <c r="AH93" s="872"/>
      <c r="AI93" s="1014" t="s">
        <v>1431</v>
      </c>
      <c r="AJ93" s="861"/>
      <c r="AK93" s="861"/>
      <c r="AL93" s="861"/>
      <c r="AM93" s="884"/>
      <c r="AN93" s="878"/>
      <c r="AO93" s="878"/>
      <c r="AP93" s="885"/>
    </row>
    <row r="94" spans="1:42" ht="15" customHeight="1" x14ac:dyDescent="0.2">
      <c r="A94" s="861"/>
      <c r="B94" s="704" t="s">
        <v>792</v>
      </c>
      <c r="C94" s="895" t="s">
        <v>761</v>
      </c>
      <c r="D94" s="869"/>
      <c r="E94" s="870"/>
      <c r="F94" s="870"/>
      <c r="G94" s="870"/>
      <c r="H94" s="870"/>
      <c r="I94" s="864"/>
      <c r="J94" s="864"/>
      <c r="K94" s="864"/>
      <c r="L94" s="864"/>
      <c r="M94" s="866"/>
      <c r="O94" s="1028"/>
      <c r="P94" s="867"/>
      <c r="Q94" s="867"/>
      <c r="R94" s="867"/>
      <c r="S94" s="1028"/>
      <c r="T94" s="867"/>
      <c r="U94" s="867"/>
      <c r="V94" s="868"/>
      <c r="W94" s="868"/>
      <c r="X94" s="868"/>
      <c r="Y94" s="1012"/>
      <c r="Z94" s="868"/>
      <c r="AA94" s="868"/>
      <c r="AB94" s="1013"/>
      <c r="AC94" s="1012"/>
      <c r="AD94" s="868"/>
      <c r="AE94" s="868"/>
      <c r="AF94" s="868"/>
      <c r="AG94" s="868"/>
      <c r="AH94" s="868"/>
      <c r="AI94" s="1012"/>
      <c r="AJ94" s="868"/>
      <c r="AK94" s="868"/>
      <c r="AL94" s="868"/>
      <c r="AM94" s="1012"/>
      <c r="AN94" s="868"/>
      <c r="AO94" s="868"/>
      <c r="AP94" s="1013"/>
    </row>
    <row r="95" spans="1:42" ht="15" customHeight="1" x14ac:dyDescent="0.2">
      <c r="A95" s="861" t="s">
        <v>1618</v>
      </c>
      <c r="B95" s="680" t="s">
        <v>1088</v>
      </c>
      <c r="C95" s="877" t="s">
        <v>256</v>
      </c>
      <c r="D95" s="870">
        <v>6</v>
      </c>
      <c r="E95" s="870">
        <v>16</v>
      </c>
      <c r="F95" s="870">
        <v>1</v>
      </c>
      <c r="G95" s="870">
        <v>16</v>
      </c>
      <c r="H95" s="870">
        <v>1</v>
      </c>
      <c r="I95" s="870">
        <v>16</v>
      </c>
      <c r="J95" s="870">
        <v>3</v>
      </c>
      <c r="K95" s="865">
        <f>SUM(E95,G95,I95)</f>
        <v>48</v>
      </c>
      <c r="L95" s="865">
        <f>((E95*F95)*1.5)+((G95*H95)*1)+((I95*J95)*1)</f>
        <v>88</v>
      </c>
      <c r="M95" s="871" t="s">
        <v>19</v>
      </c>
      <c r="O95" s="1014"/>
      <c r="P95" s="861"/>
      <c r="Q95" s="861"/>
      <c r="R95" s="861" t="s">
        <v>1526</v>
      </c>
      <c r="S95" s="1014">
        <v>1.5</v>
      </c>
      <c r="T95" s="861" t="s">
        <v>908</v>
      </c>
      <c r="U95" s="861">
        <v>1.5</v>
      </c>
      <c r="V95" s="861" t="s">
        <v>908</v>
      </c>
      <c r="W95" s="861"/>
      <c r="X95" s="861"/>
      <c r="Y95" s="1023"/>
      <c r="Z95" s="872"/>
      <c r="AA95" s="872"/>
      <c r="AB95" s="1024"/>
      <c r="AC95" s="1023">
        <v>3</v>
      </c>
      <c r="AD95" s="872" t="s">
        <v>908</v>
      </c>
      <c r="AE95" s="872">
        <v>3</v>
      </c>
      <c r="AF95" s="872" t="s">
        <v>908</v>
      </c>
      <c r="AG95" s="872"/>
      <c r="AH95" s="872"/>
      <c r="AI95" s="1014" t="s">
        <v>1566</v>
      </c>
      <c r="AJ95" s="861" t="s">
        <v>908</v>
      </c>
      <c r="AK95" s="861"/>
      <c r="AL95" s="861"/>
      <c r="AM95" s="1014"/>
      <c r="AN95" s="861"/>
      <c r="AO95" s="861"/>
      <c r="AP95" s="1015"/>
    </row>
    <row r="96" spans="1:42" ht="15" customHeight="1" x14ac:dyDescent="0.2">
      <c r="A96" s="861"/>
      <c r="B96" s="704" t="s">
        <v>793</v>
      </c>
      <c r="C96" s="895" t="s">
        <v>746</v>
      </c>
      <c r="D96" s="869"/>
      <c r="E96" s="870"/>
      <c r="F96" s="870"/>
      <c r="G96" s="870"/>
      <c r="H96" s="870"/>
      <c r="I96" s="864"/>
      <c r="J96" s="864"/>
      <c r="K96" s="864"/>
      <c r="L96" s="864"/>
      <c r="M96" s="866"/>
      <c r="O96" s="1028"/>
      <c r="P96" s="867"/>
      <c r="Q96" s="867"/>
      <c r="R96" s="867"/>
      <c r="S96" s="1028"/>
      <c r="T96" s="867"/>
      <c r="U96" s="867"/>
      <c r="V96" s="868"/>
      <c r="W96" s="868"/>
      <c r="X96" s="868"/>
      <c r="Y96" s="1012"/>
      <c r="Z96" s="868"/>
      <c r="AA96" s="868"/>
      <c r="AB96" s="1013"/>
      <c r="AC96" s="1012"/>
      <c r="AD96" s="868"/>
      <c r="AE96" s="868"/>
      <c r="AF96" s="868"/>
      <c r="AG96" s="868"/>
      <c r="AH96" s="868"/>
      <c r="AI96" s="1012"/>
      <c r="AJ96" s="868"/>
      <c r="AK96" s="868"/>
      <c r="AL96" s="868"/>
      <c r="AM96" s="1012"/>
      <c r="AN96" s="868"/>
      <c r="AO96" s="868"/>
      <c r="AP96" s="1013"/>
    </row>
    <row r="97" spans="1:42" ht="15" customHeight="1" thickBot="1" x14ac:dyDescent="0.25">
      <c r="A97" s="861"/>
      <c r="B97" s="680" t="s">
        <v>1089</v>
      </c>
      <c r="C97" s="877" t="s">
        <v>263</v>
      </c>
      <c r="D97" s="1043">
        <v>2</v>
      </c>
      <c r="E97" s="915">
        <v>2</v>
      </c>
      <c r="F97" s="916">
        <v>1</v>
      </c>
      <c r="G97" s="916">
        <v>14</v>
      </c>
      <c r="H97" s="916">
        <v>1</v>
      </c>
      <c r="I97" s="916">
        <v>0</v>
      </c>
      <c r="J97" s="916">
        <v>3</v>
      </c>
      <c r="K97" s="917">
        <f>SUM(E97,G97,I97)</f>
        <v>16</v>
      </c>
      <c r="L97" s="917">
        <f>((E97*F97)*1.5)+((G97*H97)*1)+((I97*J97)*1)</f>
        <v>17</v>
      </c>
      <c r="M97" s="866"/>
      <c r="O97" s="1016"/>
      <c r="P97" s="1017"/>
      <c r="Q97" s="1017">
        <v>1</v>
      </c>
      <c r="R97" s="1017">
        <v>1</v>
      </c>
      <c r="S97" s="1016"/>
      <c r="T97" s="1017"/>
      <c r="U97" s="1017"/>
      <c r="V97" s="1017"/>
      <c r="W97" s="1017"/>
      <c r="X97" s="1017"/>
      <c r="Y97" s="1025"/>
      <c r="Z97" s="1026"/>
      <c r="AA97" s="1026"/>
      <c r="AB97" s="1027">
        <v>1</v>
      </c>
      <c r="AC97" s="1025"/>
      <c r="AD97" s="1026"/>
      <c r="AE97" s="1026"/>
      <c r="AF97" s="1026"/>
      <c r="AG97" s="1026">
        <v>1</v>
      </c>
      <c r="AH97" s="1026"/>
      <c r="AI97" s="1016" t="s">
        <v>1431</v>
      </c>
      <c r="AJ97" s="1017"/>
      <c r="AK97" s="1017"/>
      <c r="AL97" s="1017"/>
      <c r="AM97" s="1016"/>
      <c r="AN97" s="1017"/>
      <c r="AO97" s="1017"/>
      <c r="AP97" s="1031"/>
    </row>
    <row r="98" spans="1:42" ht="12" thickBot="1" x14ac:dyDescent="0.25">
      <c r="B98" s="62"/>
      <c r="C98" s="886" t="s">
        <v>35</v>
      </c>
      <c r="D98" s="900">
        <f>SUM(D84:D97)</f>
        <v>32</v>
      </c>
      <c r="E98" s="1740">
        <f>SUM(E84:E97)</f>
        <v>108</v>
      </c>
      <c r="F98" s="1741">
        <v>1</v>
      </c>
      <c r="G98" s="900">
        <f>SUM(G84:G97)</f>
        <v>132</v>
      </c>
      <c r="H98" s="1741">
        <v>1</v>
      </c>
      <c r="I98" s="900">
        <f>SUM(I84:I97)</f>
        <v>40</v>
      </c>
      <c r="J98" s="935">
        <v>3</v>
      </c>
      <c r="K98" s="902">
        <f>SUM(E98,G98,I98)</f>
        <v>280</v>
      </c>
      <c r="L98" s="1738">
        <f>SUM(L84:L97)</f>
        <v>384</v>
      </c>
      <c r="M98" s="936"/>
    </row>
    <row r="99" spans="1:42" ht="21" customHeight="1" x14ac:dyDescent="0.2">
      <c r="B99" s="62"/>
      <c r="C99" s="907"/>
      <c r="D99" s="908"/>
      <c r="E99" s="908"/>
      <c r="F99" s="892"/>
      <c r="G99" s="908"/>
      <c r="H99" s="891"/>
      <c r="I99" s="908"/>
      <c r="J99" s="892"/>
      <c r="K99" s="893"/>
      <c r="L99" s="893"/>
      <c r="M99" s="911"/>
      <c r="O99" s="1901" t="s">
        <v>561</v>
      </c>
      <c r="P99" s="1849"/>
      <c r="Q99" s="1849"/>
      <c r="R99" s="1849"/>
      <c r="S99" s="1851" t="s">
        <v>562</v>
      </c>
      <c r="T99" s="1852"/>
      <c r="U99" s="1852"/>
      <c r="V99" s="1852"/>
      <c r="W99" s="1852"/>
      <c r="X99" s="1852"/>
      <c r="Y99" s="1853" t="s">
        <v>563</v>
      </c>
      <c r="Z99" s="1854"/>
      <c r="AA99" s="1854"/>
      <c r="AB99" s="1855"/>
      <c r="AC99" s="1853" t="s">
        <v>564</v>
      </c>
      <c r="AD99" s="1854"/>
      <c r="AE99" s="1854"/>
      <c r="AF99" s="1854"/>
      <c r="AG99" s="1854"/>
      <c r="AH99" s="1854"/>
      <c r="AI99" s="1889" t="s">
        <v>613</v>
      </c>
      <c r="AJ99" s="1890"/>
      <c r="AK99" s="1890"/>
      <c r="AL99" s="1890"/>
      <c r="AM99" s="1875" t="s">
        <v>565</v>
      </c>
      <c r="AN99" s="1876"/>
      <c r="AO99" s="1876"/>
      <c r="AP99" s="1877"/>
    </row>
    <row r="100" spans="1:42" ht="15" customHeight="1" x14ac:dyDescent="0.2">
      <c r="B100" s="61"/>
      <c r="C100" s="851"/>
      <c r="D100" s="1045"/>
      <c r="O100" s="841" t="s">
        <v>566</v>
      </c>
      <c r="P100" s="842" t="s">
        <v>567</v>
      </c>
      <c r="Q100" s="842" t="s">
        <v>568</v>
      </c>
      <c r="R100" s="842" t="s">
        <v>570</v>
      </c>
      <c r="S100" s="1792" t="s">
        <v>566</v>
      </c>
      <c r="T100" s="1787"/>
      <c r="U100" s="1787" t="s">
        <v>567</v>
      </c>
      <c r="V100" s="1787"/>
      <c r="W100" s="1787" t="s">
        <v>572</v>
      </c>
      <c r="X100" s="1787"/>
      <c r="Y100" s="372" t="s">
        <v>566</v>
      </c>
      <c r="Z100" s="373" t="s">
        <v>567</v>
      </c>
      <c r="AA100" s="373" t="s">
        <v>568</v>
      </c>
      <c r="AB100" s="950" t="s">
        <v>570</v>
      </c>
      <c r="AC100" s="1788" t="s">
        <v>566</v>
      </c>
      <c r="AD100" s="1789"/>
      <c r="AE100" s="1790" t="s">
        <v>567</v>
      </c>
      <c r="AF100" s="1789"/>
      <c r="AG100" s="1790" t="s">
        <v>572</v>
      </c>
      <c r="AH100" s="1789"/>
      <c r="AI100" s="1904" t="s">
        <v>605</v>
      </c>
      <c r="AJ100" s="1905"/>
      <c r="AK100" s="1787" t="s">
        <v>606</v>
      </c>
      <c r="AL100" s="1787"/>
      <c r="AM100" s="1878" t="s">
        <v>566</v>
      </c>
      <c r="AN100" s="1873"/>
      <c r="AO100" s="1872" t="s">
        <v>572</v>
      </c>
      <c r="AP100" s="1874"/>
    </row>
    <row r="101" spans="1:42" ht="45" x14ac:dyDescent="0.2">
      <c r="A101" s="856" t="s">
        <v>1341</v>
      </c>
      <c r="B101" s="57" t="s">
        <v>772</v>
      </c>
      <c r="C101" s="934" t="s">
        <v>26</v>
      </c>
      <c r="D101" s="1042" t="s">
        <v>5</v>
      </c>
      <c r="E101" s="1246" t="s">
        <v>7</v>
      </c>
      <c r="F101" s="1246" t="s">
        <v>8</v>
      </c>
      <c r="G101" s="857" t="s">
        <v>9</v>
      </c>
      <c r="H101" s="858" t="s">
        <v>8</v>
      </c>
      <c r="I101" s="857" t="s">
        <v>10</v>
      </c>
      <c r="J101" s="858" t="s">
        <v>11</v>
      </c>
      <c r="K101" s="859" t="s">
        <v>12</v>
      </c>
      <c r="L101" s="857" t="s">
        <v>13</v>
      </c>
      <c r="M101" s="860" t="s">
        <v>14</v>
      </c>
      <c r="O101" s="374" t="s">
        <v>573</v>
      </c>
      <c r="P101" s="375" t="s">
        <v>573</v>
      </c>
      <c r="Q101" s="375" t="s">
        <v>573</v>
      </c>
      <c r="R101" s="375" t="s">
        <v>573</v>
      </c>
      <c r="S101" s="374" t="s">
        <v>573</v>
      </c>
      <c r="T101" s="375" t="s">
        <v>574</v>
      </c>
      <c r="U101" s="375" t="s">
        <v>573</v>
      </c>
      <c r="V101" s="375" t="s">
        <v>574</v>
      </c>
      <c r="W101" s="375" t="s">
        <v>573</v>
      </c>
      <c r="X101" s="375" t="s">
        <v>574</v>
      </c>
      <c r="Y101" s="377" t="s">
        <v>573</v>
      </c>
      <c r="Z101" s="378" t="s">
        <v>573</v>
      </c>
      <c r="AA101" s="378" t="s">
        <v>573</v>
      </c>
      <c r="AB101" s="379" t="s">
        <v>573</v>
      </c>
      <c r="AC101" s="377" t="s">
        <v>573</v>
      </c>
      <c r="AD101" s="378" t="s">
        <v>574</v>
      </c>
      <c r="AE101" s="378" t="s">
        <v>573</v>
      </c>
      <c r="AF101" s="378" t="s">
        <v>574</v>
      </c>
      <c r="AG101" s="378" t="s">
        <v>573</v>
      </c>
      <c r="AH101" s="378" t="s">
        <v>574</v>
      </c>
      <c r="AI101" s="422" t="s">
        <v>573</v>
      </c>
      <c r="AJ101" s="423" t="s">
        <v>574</v>
      </c>
      <c r="AK101" s="423" t="s">
        <v>573</v>
      </c>
      <c r="AL101" s="423" t="s">
        <v>574</v>
      </c>
      <c r="AM101" s="380" t="s">
        <v>573</v>
      </c>
      <c r="AN101" s="381" t="s">
        <v>574</v>
      </c>
      <c r="AO101" s="381" t="s">
        <v>573</v>
      </c>
      <c r="AP101" s="382" t="s">
        <v>574</v>
      </c>
    </row>
    <row r="102" spans="1:42" ht="15" customHeight="1" x14ac:dyDescent="0.2">
      <c r="A102" s="861"/>
      <c r="B102" s="472" t="s">
        <v>795</v>
      </c>
      <c r="C102" s="862" t="s">
        <v>763</v>
      </c>
      <c r="D102" s="869"/>
      <c r="E102" s="869" t="s">
        <v>19</v>
      </c>
      <c r="F102" s="870"/>
      <c r="G102" s="869" t="s">
        <v>19</v>
      </c>
      <c r="H102" s="870"/>
      <c r="I102" s="863" t="s">
        <v>19</v>
      </c>
      <c r="J102" s="864"/>
      <c r="K102" s="864"/>
      <c r="L102" s="864"/>
      <c r="M102" s="866"/>
      <c r="O102" s="1028"/>
      <c r="P102" s="867"/>
      <c r="Q102" s="867"/>
      <c r="R102" s="867"/>
      <c r="S102" s="1028"/>
      <c r="T102" s="867"/>
      <c r="U102" s="867"/>
      <c r="V102" s="868"/>
      <c r="W102" s="868"/>
      <c r="X102" s="868"/>
      <c r="Y102" s="1012"/>
      <c r="Z102" s="868"/>
      <c r="AA102" s="868"/>
      <c r="AB102" s="1013"/>
      <c r="AC102" s="1012"/>
      <c r="AD102" s="868"/>
      <c r="AE102" s="868"/>
      <c r="AF102" s="868"/>
      <c r="AG102" s="868"/>
      <c r="AH102" s="868"/>
      <c r="AI102" s="1012"/>
      <c r="AJ102" s="868"/>
      <c r="AK102" s="868"/>
      <c r="AL102" s="868"/>
      <c r="AM102" s="1012"/>
      <c r="AN102" s="868"/>
      <c r="AO102" s="868"/>
      <c r="AP102" s="1013"/>
    </row>
    <row r="103" spans="1:42" s="879" customFormat="1" ht="15" customHeight="1" x14ac:dyDescent="0.2">
      <c r="A103" s="913" t="s">
        <v>1619</v>
      </c>
      <c r="B103" s="119" t="s">
        <v>1090</v>
      </c>
      <c r="C103" s="877" t="s">
        <v>557</v>
      </c>
      <c r="D103" s="870">
        <v>4</v>
      </c>
      <c r="E103" s="870">
        <v>16</v>
      </c>
      <c r="F103" s="870">
        <v>1</v>
      </c>
      <c r="G103" s="870">
        <v>16</v>
      </c>
      <c r="H103" s="870">
        <v>1</v>
      </c>
      <c r="I103" s="870">
        <v>0</v>
      </c>
      <c r="J103" s="870">
        <v>3</v>
      </c>
      <c r="K103" s="1742">
        <f>SUM(E103,G103,I103)</f>
        <v>32</v>
      </c>
      <c r="L103" s="865">
        <f>((E103*F103)*1.5)+((G103*H103)*1)+((I103*J103)*1)</f>
        <v>40</v>
      </c>
      <c r="M103" s="1611"/>
      <c r="N103" s="879" t="s">
        <v>19</v>
      </c>
      <c r="O103" s="1018">
        <v>2</v>
      </c>
      <c r="P103" s="913">
        <v>2</v>
      </c>
      <c r="Q103" s="913"/>
      <c r="R103" s="913"/>
      <c r="S103" s="1018"/>
      <c r="T103" s="913"/>
      <c r="U103" s="913"/>
      <c r="V103" s="913"/>
      <c r="W103" s="913"/>
      <c r="X103" s="913"/>
      <c r="Y103" s="1023">
        <v>4</v>
      </c>
      <c r="Z103" s="872"/>
      <c r="AA103" s="872"/>
      <c r="AB103" s="1024"/>
      <c r="AC103" s="1023"/>
      <c r="AD103" s="872"/>
      <c r="AE103" s="872"/>
      <c r="AF103" s="872"/>
      <c r="AG103" s="872"/>
      <c r="AH103" s="872"/>
      <c r="AI103" s="1014" t="s">
        <v>1433</v>
      </c>
      <c r="AJ103" s="861" t="s">
        <v>908</v>
      </c>
      <c r="AK103" s="861"/>
      <c r="AL103" s="861"/>
      <c r="AM103" s="884"/>
      <c r="AN103" s="878"/>
      <c r="AO103" s="878"/>
      <c r="AP103" s="885"/>
    </row>
    <row r="104" spans="1:42" s="879" customFormat="1" ht="15" customHeight="1" x14ac:dyDescent="0.2">
      <c r="A104" s="913" t="s">
        <v>1620</v>
      </c>
      <c r="B104" s="119" t="s">
        <v>1091</v>
      </c>
      <c r="C104" s="877" t="s">
        <v>258</v>
      </c>
      <c r="D104" s="870">
        <v>4</v>
      </c>
      <c r="E104" s="870">
        <v>10</v>
      </c>
      <c r="F104" s="870">
        <v>1</v>
      </c>
      <c r="G104" s="870">
        <v>10</v>
      </c>
      <c r="H104" s="870">
        <v>1</v>
      </c>
      <c r="I104" s="870">
        <v>12</v>
      </c>
      <c r="J104" s="870">
        <v>3</v>
      </c>
      <c r="K104" s="865">
        <f>SUM(E104,G104,I104)</f>
        <v>32</v>
      </c>
      <c r="L104" s="865">
        <f>((E104*F104)*1.5)+((G104*H104)*1)+((I104*J104)*1)</f>
        <v>61</v>
      </c>
      <c r="M104" s="871" t="s">
        <v>19</v>
      </c>
      <c r="O104" s="1018">
        <v>4</v>
      </c>
      <c r="P104" s="913"/>
      <c r="Q104" s="913"/>
      <c r="R104" s="913"/>
      <c r="S104" s="1018"/>
      <c r="T104" s="913"/>
      <c r="U104" s="913"/>
      <c r="V104" s="913"/>
      <c r="W104" s="913"/>
      <c r="X104" s="913"/>
      <c r="Y104" s="1023">
        <v>4</v>
      </c>
      <c r="Z104" s="872"/>
      <c r="AA104" s="872"/>
      <c r="AB104" s="1024"/>
      <c r="AC104" s="1023"/>
      <c r="AD104" s="872"/>
      <c r="AE104" s="872"/>
      <c r="AF104" s="872"/>
      <c r="AG104" s="872"/>
      <c r="AH104" s="872"/>
      <c r="AI104" s="1014" t="s">
        <v>1433</v>
      </c>
      <c r="AJ104" s="861" t="s">
        <v>908</v>
      </c>
      <c r="AK104" s="861"/>
      <c r="AL104" s="861"/>
      <c r="AM104" s="884"/>
      <c r="AN104" s="878"/>
      <c r="AO104" s="878"/>
      <c r="AP104" s="885"/>
    </row>
    <row r="105" spans="1:42" s="918" customFormat="1" ht="15" customHeight="1" x14ac:dyDescent="0.2">
      <c r="A105" s="913"/>
      <c r="B105" s="95" t="s">
        <v>1092</v>
      </c>
      <c r="C105" s="914" t="s">
        <v>259</v>
      </c>
      <c r="D105" s="916">
        <v>4</v>
      </c>
      <c r="E105" s="916">
        <v>16</v>
      </c>
      <c r="F105" s="916">
        <v>1</v>
      </c>
      <c r="G105" s="916">
        <v>16</v>
      </c>
      <c r="H105" s="916">
        <v>1</v>
      </c>
      <c r="I105" s="916">
        <v>0</v>
      </c>
      <c r="J105" s="916">
        <v>3</v>
      </c>
      <c r="K105" s="917">
        <f>SUM(E105,G105,I105)</f>
        <v>32</v>
      </c>
      <c r="L105" s="917">
        <f>((E105*F105)*1.5)+((G105*H105)*1)+((I105*J105)*1)</f>
        <v>40</v>
      </c>
      <c r="M105" s="912" t="s">
        <v>306</v>
      </c>
      <c r="O105" s="1018">
        <v>2</v>
      </c>
      <c r="P105" s="913"/>
      <c r="Q105" s="913"/>
      <c r="R105" s="913"/>
      <c r="S105" s="1018">
        <v>2</v>
      </c>
      <c r="T105" s="913" t="s">
        <v>908</v>
      </c>
      <c r="U105" s="913"/>
      <c r="V105" s="913"/>
      <c r="W105" s="913"/>
      <c r="X105" s="913"/>
      <c r="Y105" s="1261"/>
      <c r="Z105" s="1262"/>
      <c r="AA105" s="1262"/>
      <c r="AB105" s="1263"/>
      <c r="AC105" s="1261">
        <v>4</v>
      </c>
      <c r="AD105" s="1262" t="s">
        <v>908</v>
      </c>
      <c r="AE105" s="1262"/>
      <c r="AF105" s="1262"/>
      <c r="AG105" s="1262"/>
      <c r="AH105" s="1262"/>
      <c r="AI105" s="1018" t="s">
        <v>1433</v>
      </c>
      <c r="AJ105" s="913" t="s">
        <v>908</v>
      </c>
      <c r="AK105" s="913"/>
      <c r="AL105" s="913"/>
      <c r="AM105" s="1018"/>
      <c r="AN105" s="913"/>
      <c r="AO105" s="913"/>
      <c r="AP105" s="1019"/>
    </row>
    <row r="106" spans="1:42" ht="15" customHeight="1" x14ac:dyDescent="0.2">
      <c r="A106" s="861"/>
      <c r="B106" s="472" t="s">
        <v>796</v>
      </c>
      <c r="C106" s="873" t="s">
        <v>764</v>
      </c>
      <c r="D106" s="869"/>
      <c r="E106" s="869" t="s">
        <v>19</v>
      </c>
      <c r="F106" s="870"/>
      <c r="G106" s="869">
        <f>SUM(G107:G108)</f>
        <v>26</v>
      </c>
      <c r="H106" s="870"/>
      <c r="I106" s="863" t="s">
        <v>19</v>
      </c>
      <c r="J106" s="864"/>
      <c r="K106" s="864"/>
      <c r="L106" s="864"/>
      <c r="M106" s="866"/>
      <c r="O106" s="1037"/>
      <c r="P106" s="1032"/>
      <c r="Q106" s="1032"/>
      <c r="R106" s="1032"/>
      <c r="S106" s="1037"/>
      <c r="T106" s="1032"/>
      <c r="U106" s="1032"/>
      <c r="V106" s="1033"/>
      <c r="W106" s="1033"/>
      <c r="X106" s="1033"/>
      <c r="Y106" s="1012"/>
      <c r="Z106" s="868"/>
      <c r="AA106" s="868"/>
      <c r="AB106" s="1013"/>
      <c r="AC106" s="1012"/>
      <c r="AD106" s="868"/>
      <c r="AE106" s="868"/>
      <c r="AF106" s="868"/>
      <c r="AG106" s="868"/>
      <c r="AH106" s="868"/>
      <c r="AI106" s="1012"/>
      <c r="AJ106" s="868"/>
      <c r="AK106" s="868"/>
      <c r="AL106" s="868"/>
      <c r="AM106" s="1012"/>
      <c r="AN106" s="868"/>
      <c r="AO106" s="868"/>
      <c r="AP106" s="1013"/>
    </row>
    <row r="107" spans="1:42" s="918" customFormat="1" ht="15" customHeight="1" x14ac:dyDescent="0.2">
      <c r="A107" s="913" t="s">
        <v>1621</v>
      </c>
      <c r="B107" s="95" t="s">
        <v>1093</v>
      </c>
      <c r="C107" s="914" t="s">
        <v>260</v>
      </c>
      <c r="D107" s="916">
        <v>4</v>
      </c>
      <c r="E107" s="916">
        <v>10</v>
      </c>
      <c r="F107" s="916">
        <v>1</v>
      </c>
      <c r="G107" s="916">
        <v>10</v>
      </c>
      <c r="H107" s="916">
        <v>1</v>
      </c>
      <c r="I107" s="916">
        <v>12</v>
      </c>
      <c r="J107" s="916">
        <v>3</v>
      </c>
      <c r="K107" s="917">
        <f>SUM(E107,G107,I107)</f>
        <v>32</v>
      </c>
      <c r="L107" s="917">
        <f>((E107*F107)*1.5)+((G107*H107)*1)+((I107*J107)*1)</f>
        <v>61</v>
      </c>
      <c r="M107" s="912" t="s">
        <v>306</v>
      </c>
      <c r="O107" s="1018">
        <v>2</v>
      </c>
      <c r="P107" s="913"/>
      <c r="Q107" s="913"/>
      <c r="R107" s="913"/>
      <c r="S107" s="1018">
        <v>2</v>
      </c>
      <c r="T107" s="913" t="s">
        <v>908</v>
      </c>
      <c r="U107" s="913"/>
      <c r="V107" s="913"/>
      <c r="W107" s="913"/>
      <c r="X107" s="913"/>
      <c r="Y107" s="1261"/>
      <c r="Z107" s="1262"/>
      <c r="AA107" s="1262"/>
      <c r="AB107" s="1263"/>
      <c r="AC107" s="1261">
        <v>4</v>
      </c>
      <c r="AD107" s="1262" t="s">
        <v>908</v>
      </c>
      <c r="AE107" s="1262"/>
      <c r="AF107" s="1262"/>
      <c r="AG107" s="1262"/>
      <c r="AH107" s="1262"/>
      <c r="AI107" s="1018" t="s">
        <v>1433</v>
      </c>
      <c r="AJ107" s="913" t="s">
        <v>908</v>
      </c>
      <c r="AK107" s="913"/>
      <c r="AL107" s="913"/>
      <c r="AM107" s="1018"/>
      <c r="AN107" s="913"/>
      <c r="AO107" s="913"/>
      <c r="AP107" s="1019"/>
    </row>
    <row r="108" spans="1:42" ht="15" customHeight="1" x14ac:dyDescent="0.2">
      <c r="A108" s="861" t="s">
        <v>1622</v>
      </c>
      <c r="B108" s="119" t="s">
        <v>1094</v>
      </c>
      <c r="C108" s="61" t="s">
        <v>261</v>
      </c>
      <c r="D108" s="870">
        <v>6</v>
      </c>
      <c r="E108" s="870">
        <v>16</v>
      </c>
      <c r="F108" s="870">
        <v>1</v>
      </c>
      <c r="G108" s="870">
        <v>16</v>
      </c>
      <c r="H108" s="870">
        <v>1</v>
      </c>
      <c r="I108" s="870">
        <v>16</v>
      </c>
      <c r="J108" s="870">
        <v>3</v>
      </c>
      <c r="K108" s="865">
        <f>SUM(E108,G108,I108)</f>
        <v>48</v>
      </c>
      <c r="L108" s="865">
        <f>((E108*F108)*1.5)+((G108*H108)*1)+((I108*J108)*1)</f>
        <v>88</v>
      </c>
      <c r="M108" s="871"/>
      <c r="O108" s="1018">
        <v>6</v>
      </c>
      <c r="P108" s="913"/>
      <c r="Q108" s="913"/>
      <c r="R108" s="913"/>
      <c r="S108" s="1018"/>
      <c r="T108" s="913"/>
      <c r="U108" s="913"/>
      <c r="V108" s="913"/>
      <c r="W108" s="913"/>
      <c r="X108" s="913"/>
      <c r="Y108" s="1023">
        <v>6</v>
      </c>
      <c r="Z108" s="872"/>
      <c r="AA108" s="872"/>
      <c r="AB108" s="1024"/>
      <c r="AC108" s="1023"/>
      <c r="AD108" s="872"/>
      <c r="AE108" s="872"/>
      <c r="AF108" s="872"/>
      <c r="AG108" s="872"/>
      <c r="AH108" s="872"/>
      <c r="AI108" s="1014" t="s">
        <v>1443</v>
      </c>
      <c r="AJ108" s="861" t="s">
        <v>908</v>
      </c>
      <c r="AK108" s="861"/>
      <c r="AL108" s="861"/>
      <c r="AM108" s="1014"/>
      <c r="AN108" s="861"/>
      <c r="AO108" s="861"/>
      <c r="AP108" s="1015"/>
    </row>
    <row r="109" spans="1:42" ht="15" customHeight="1" x14ac:dyDescent="0.2">
      <c r="A109" s="861"/>
      <c r="B109" s="472" t="s">
        <v>798</v>
      </c>
      <c r="C109" s="873" t="s">
        <v>766</v>
      </c>
      <c r="D109" s="869"/>
      <c r="E109" s="870"/>
      <c r="F109" s="870"/>
      <c r="G109" s="870"/>
      <c r="H109" s="865"/>
      <c r="I109" s="896"/>
      <c r="J109" s="896"/>
      <c r="K109" s="897"/>
      <c r="L109" s="897"/>
      <c r="M109" s="898"/>
      <c r="O109" s="1028"/>
      <c r="P109" s="867"/>
      <c r="Q109" s="867"/>
      <c r="R109" s="867"/>
      <c r="S109" s="1028"/>
      <c r="T109" s="867"/>
      <c r="U109" s="867"/>
      <c r="V109" s="868"/>
      <c r="W109" s="868"/>
      <c r="X109" s="868"/>
      <c r="Y109" s="1012"/>
      <c r="Z109" s="868"/>
      <c r="AA109" s="868"/>
      <c r="AB109" s="1013"/>
      <c r="AC109" s="1012"/>
      <c r="AD109" s="868"/>
      <c r="AE109" s="868"/>
      <c r="AF109" s="868"/>
      <c r="AG109" s="868"/>
      <c r="AH109" s="868"/>
      <c r="AI109" s="1012"/>
      <c r="AJ109" s="868"/>
      <c r="AK109" s="868"/>
      <c r="AL109" s="868"/>
      <c r="AM109" s="1012"/>
      <c r="AN109" s="868"/>
      <c r="AO109" s="868"/>
      <c r="AP109" s="1013"/>
    </row>
    <row r="110" spans="1:42" s="879" customFormat="1" ht="21.75" customHeight="1" x14ac:dyDescent="0.2">
      <c r="A110" s="878" t="s">
        <v>1354</v>
      </c>
      <c r="B110" s="687" t="s">
        <v>556</v>
      </c>
      <c r="C110" s="94" t="s">
        <v>96</v>
      </c>
      <c r="D110" s="845">
        <v>2</v>
      </c>
      <c r="E110" s="845">
        <v>0</v>
      </c>
      <c r="F110" s="845">
        <v>1</v>
      </c>
      <c r="G110" s="845">
        <v>20</v>
      </c>
      <c r="H110" s="845">
        <v>1</v>
      </c>
      <c r="I110" s="845">
        <v>0</v>
      </c>
      <c r="J110" s="585">
        <v>3</v>
      </c>
      <c r="K110" s="584">
        <f>SUM(E110,G110,I110)</f>
        <v>20</v>
      </c>
      <c r="L110" s="584">
        <f t="shared" ref="L110" si="2">((E110*F110)*1.5)+((G110*H110)*1)+((I110*J110)*1)</f>
        <v>20</v>
      </c>
      <c r="M110" s="846" t="s">
        <v>84</v>
      </c>
      <c r="O110" s="884" t="s">
        <v>1416</v>
      </c>
      <c r="P110" s="878"/>
      <c r="Q110" s="878" t="s">
        <v>1416</v>
      </c>
      <c r="R110" s="878"/>
      <c r="S110" s="884"/>
      <c r="T110" s="878"/>
      <c r="U110" s="878"/>
      <c r="V110" s="878"/>
      <c r="W110" s="878"/>
      <c r="X110" s="878"/>
      <c r="Y110" s="1009" t="s">
        <v>1416</v>
      </c>
      <c r="Z110" s="880"/>
      <c r="AA110" s="880" t="s">
        <v>1416</v>
      </c>
      <c r="AB110" s="1010"/>
      <c r="AC110" s="1009"/>
      <c r="AD110" s="880"/>
      <c r="AE110" s="880"/>
      <c r="AF110" s="880"/>
      <c r="AG110" s="880"/>
      <c r="AH110" s="880"/>
      <c r="AI110" s="1914" t="s">
        <v>1562</v>
      </c>
      <c r="AJ110" s="1915"/>
      <c r="AK110" s="1915"/>
      <c r="AL110" s="1915"/>
      <c r="AM110" s="1915"/>
      <c r="AN110" s="1915"/>
      <c r="AO110" s="1915"/>
      <c r="AP110" s="1916"/>
    </row>
    <row r="111" spans="1:42" ht="15" customHeight="1" x14ac:dyDescent="0.2">
      <c r="A111" s="861"/>
      <c r="B111" s="119" t="s">
        <v>1095</v>
      </c>
      <c r="C111" s="119" t="s">
        <v>266</v>
      </c>
      <c r="D111" s="870">
        <v>2</v>
      </c>
      <c r="E111" s="870">
        <v>16</v>
      </c>
      <c r="F111" s="870">
        <v>1</v>
      </c>
      <c r="G111" s="870">
        <v>16</v>
      </c>
      <c r="H111" s="870">
        <v>1</v>
      </c>
      <c r="I111" s="870">
        <v>0</v>
      </c>
      <c r="J111" s="870">
        <v>3</v>
      </c>
      <c r="K111" s="865">
        <f>SUM(E111,G111,I111)</f>
        <v>32</v>
      </c>
      <c r="L111" s="865">
        <f>((E111*F111)*1.5)+((G111*H111)*1)+((I111*J111)*1)</f>
        <v>40</v>
      </c>
      <c r="M111" s="871"/>
      <c r="O111" s="1018"/>
      <c r="P111" s="913"/>
      <c r="Q111" s="913">
        <v>1</v>
      </c>
      <c r="R111" s="913">
        <v>1</v>
      </c>
      <c r="S111" s="1018"/>
      <c r="T111" s="913"/>
      <c r="U111" s="913"/>
      <c r="V111" s="913"/>
      <c r="W111" s="913"/>
      <c r="X111" s="913"/>
      <c r="Y111" s="1023"/>
      <c r="Z111" s="872"/>
      <c r="AA111" s="872"/>
      <c r="AB111" s="1024">
        <v>1</v>
      </c>
      <c r="AC111" s="1023"/>
      <c r="AD111" s="872"/>
      <c r="AE111" s="872"/>
      <c r="AF111" s="872"/>
      <c r="AG111" s="872">
        <v>1</v>
      </c>
      <c r="AH111" s="872"/>
      <c r="AI111" s="1014" t="s">
        <v>1431</v>
      </c>
      <c r="AJ111" s="861"/>
      <c r="AK111" s="861"/>
      <c r="AL111" s="861"/>
      <c r="AM111" s="1014"/>
      <c r="AN111" s="861"/>
      <c r="AO111" s="861"/>
      <c r="AP111" s="1015"/>
    </row>
    <row r="112" spans="1:42" ht="15" customHeight="1" x14ac:dyDescent="0.2">
      <c r="A112" s="861"/>
      <c r="B112" s="472" t="s">
        <v>797</v>
      </c>
      <c r="C112" s="895" t="s">
        <v>765</v>
      </c>
      <c r="D112" s="869"/>
      <c r="E112" s="870"/>
      <c r="F112" s="870"/>
      <c r="G112" s="870"/>
      <c r="H112" s="865"/>
      <c r="I112" s="896"/>
      <c r="J112" s="896"/>
      <c r="K112" s="897"/>
      <c r="L112" s="897"/>
      <c r="M112" s="898"/>
      <c r="O112" s="1037"/>
      <c r="P112" s="1032"/>
      <c r="Q112" s="1032"/>
      <c r="R112" s="1032"/>
      <c r="S112" s="1037"/>
      <c r="T112" s="1032"/>
      <c r="U112" s="1032"/>
      <c r="V112" s="1033"/>
      <c r="W112" s="1033"/>
      <c r="X112" s="1033"/>
      <c r="Y112" s="1012"/>
      <c r="Z112" s="868"/>
      <c r="AA112" s="868"/>
      <c r="AB112" s="1013"/>
      <c r="AC112" s="1012"/>
      <c r="AD112" s="868"/>
      <c r="AE112" s="868"/>
      <c r="AF112" s="868"/>
      <c r="AG112" s="868"/>
      <c r="AH112" s="868"/>
      <c r="AI112" s="1012"/>
      <c r="AJ112" s="868"/>
      <c r="AK112" s="868"/>
      <c r="AL112" s="868"/>
      <c r="AM112" s="1012"/>
      <c r="AN112" s="868"/>
      <c r="AO112" s="868"/>
      <c r="AP112" s="1013"/>
    </row>
    <row r="113" spans="1:42" ht="15" customHeight="1" x14ac:dyDescent="0.2">
      <c r="A113" s="861"/>
      <c r="B113" s="119" t="s">
        <v>1096</v>
      </c>
      <c r="C113" s="877" t="s">
        <v>262</v>
      </c>
      <c r="D113" s="870">
        <v>2</v>
      </c>
      <c r="E113" s="870">
        <v>2</v>
      </c>
      <c r="F113" s="870">
        <v>1</v>
      </c>
      <c r="G113" s="870">
        <v>14</v>
      </c>
      <c r="H113" s="870">
        <v>1</v>
      </c>
      <c r="I113" s="870">
        <v>0</v>
      </c>
      <c r="J113" s="870">
        <v>3</v>
      </c>
      <c r="K113" s="865">
        <f t="shared" ref="K113" si="3">SUM(E113,G113,I113)</f>
        <v>16</v>
      </c>
      <c r="L113" s="865">
        <f t="shared" ref="L113:L114" si="4">((E113*F113)*1.5)+((G113*H113)*1)+((I113*J113)*1)</f>
        <v>17</v>
      </c>
      <c r="M113" s="871"/>
      <c r="O113" s="1018"/>
      <c r="P113" s="913"/>
      <c r="Q113" s="913">
        <v>1</v>
      </c>
      <c r="R113" s="913">
        <v>1</v>
      </c>
      <c r="S113" s="1018"/>
      <c r="T113" s="913"/>
      <c r="U113" s="913"/>
      <c r="V113" s="913"/>
      <c r="W113" s="913"/>
      <c r="X113" s="913"/>
      <c r="Y113" s="1023"/>
      <c r="Z113" s="872"/>
      <c r="AA113" s="872">
        <v>1</v>
      </c>
      <c r="AB113" s="1024"/>
      <c r="AC113" s="1023"/>
      <c r="AD113" s="872"/>
      <c r="AE113" s="872"/>
      <c r="AF113" s="872"/>
      <c r="AG113" s="872">
        <v>1</v>
      </c>
      <c r="AH113" s="872"/>
      <c r="AI113" s="1014" t="s">
        <v>1431</v>
      </c>
      <c r="AJ113" s="861"/>
      <c r="AK113" s="861"/>
      <c r="AL113" s="861"/>
      <c r="AM113" s="1014"/>
      <c r="AN113" s="861"/>
      <c r="AO113" s="861"/>
      <c r="AP113" s="1015"/>
    </row>
    <row r="114" spans="1:42" s="879" customFormat="1" ht="12" thickBot="1" x14ac:dyDescent="0.25">
      <c r="A114" s="878" t="s">
        <v>1364</v>
      </c>
      <c r="B114" s="94" t="s">
        <v>1097</v>
      </c>
      <c r="C114" s="75" t="s">
        <v>733</v>
      </c>
      <c r="D114" s="845">
        <v>4</v>
      </c>
      <c r="E114" s="845">
        <v>0</v>
      </c>
      <c r="F114" s="845">
        <v>1</v>
      </c>
      <c r="G114" s="845">
        <v>16</v>
      </c>
      <c r="H114" s="845">
        <v>1</v>
      </c>
      <c r="I114" s="845">
        <v>0</v>
      </c>
      <c r="J114" s="845">
        <v>3</v>
      </c>
      <c r="K114" s="584">
        <f>SUM(E114,G114,I114)</f>
        <v>16</v>
      </c>
      <c r="L114" s="584">
        <f t="shared" si="4"/>
        <v>16</v>
      </c>
      <c r="M114" s="1672" t="s">
        <v>1852</v>
      </c>
      <c r="O114" s="1020">
        <v>2</v>
      </c>
      <c r="P114" s="1021"/>
      <c r="Q114" s="1021"/>
      <c r="R114" s="1021"/>
      <c r="S114" s="1020"/>
      <c r="T114" s="1021"/>
      <c r="U114" s="1021"/>
      <c r="V114" s="1021"/>
      <c r="W114" s="1021">
        <v>2</v>
      </c>
      <c r="X114" s="1021"/>
      <c r="Y114" s="1034">
        <v>2</v>
      </c>
      <c r="Z114" s="1035"/>
      <c r="AA114" s="1035"/>
      <c r="AB114" s="1036"/>
      <c r="AC114" s="1034"/>
      <c r="AD114" s="1035"/>
      <c r="AE114" s="1035"/>
      <c r="AF114" s="1035"/>
      <c r="AG114" s="1035">
        <v>2</v>
      </c>
      <c r="AH114" s="1035"/>
      <c r="AI114" s="1020" t="s">
        <v>1567</v>
      </c>
      <c r="AJ114" s="1021"/>
      <c r="AK114" s="1021"/>
      <c r="AL114" s="1021"/>
      <c r="AM114" s="1020"/>
      <c r="AN114" s="1021"/>
      <c r="AO114" s="1021"/>
      <c r="AP114" s="1022"/>
    </row>
    <row r="115" spans="1:42" ht="15" customHeight="1" x14ac:dyDescent="0.2">
      <c r="B115" s="62"/>
      <c r="C115" s="886" t="s">
        <v>34</v>
      </c>
      <c r="D115" s="900">
        <f>SUM(D103,D104,D105,D107,D108,D110,D111,D113,D114)</f>
        <v>32</v>
      </c>
      <c r="E115" s="900">
        <f>SUM(E102:E114)</f>
        <v>86</v>
      </c>
      <c r="F115" s="888">
        <v>1</v>
      </c>
      <c r="G115" s="900">
        <f>SUM(G103:G114)</f>
        <v>160</v>
      </c>
      <c r="H115" s="888">
        <v>1</v>
      </c>
      <c r="I115" s="900">
        <f>SUM(I103:I114)</f>
        <v>40</v>
      </c>
      <c r="J115" s="1743">
        <v>3</v>
      </c>
      <c r="K115" s="1738">
        <f>SUM(E115,G115,I115)</f>
        <v>286</v>
      </c>
      <c r="L115" s="902">
        <f>SUM(L103:L114)</f>
        <v>383</v>
      </c>
      <c r="M115" s="937"/>
    </row>
    <row r="116" spans="1:42" ht="11.25" x14ac:dyDescent="0.2">
      <c r="C116" s="904" t="s">
        <v>24</v>
      </c>
      <c r="D116" s="905">
        <f>SUM(D98,D115)</f>
        <v>64</v>
      </c>
      <c r="E116" s="905">
        <f>SUM(E98,E115)</f>
        <v>194</v>
      </c>
      <c r="F116" s="888">
        <v>1</v>
      </c>
      <c r="G116" s="905">
        <f>SUM(G98,G115)</f>
        <v>292</v>
      </c>
      <c r="H116" s="1249">
        <v>1</v>
      </c>
      <c r="I116" s="905">
        <f>SUM(I98,I115)</f>
        <v>80</v>
      </c>
      <c r="J116" s="888">
        <v>3</v>
      </c>
      <c r="K116" s="1738">
        <f>SUM(E116,G116,I116)</f>
        <v>566</v>
      </c>
      <c r="L116" s="1738">
        <f>SUM(L98,L115)</f>
        <v>767</v>
      </c>
      <c r="M116" s="861"/>
    </row>
    <row r="117" spans="1:42" s="62" customFormat="1" ht="15" customHeight="1" x14ac:dyDescent="0.2">
      <c r="B117" s="54"/>
      <c r="C117" s="54"/>
      <c r="D117" s="852"/>
      <c r="E117" s="852"/>
      <c r="F117" s="852"/>
      <c r="G117" s="852"/>
      <c r="H117" s="852"/>
      <c r="I117" s="852"/>
      <c r="J117" s="852"/>
      <c r="K117" s="852"/>
      <c r="L117" s="852"/>
      <c r="M117" s="54"/>
    </row>
    <row r="118" spans="1:42" ht="12.75" customHeight="1" x14ac:dyDescent="0.2">
      <c r="B118" s="70"/>
      <c r="C118" s="938" t="s">
        <v>1406</v>
      </c>
      <c r="D118" s="939">
        <f>D39+D78+D116</f>
        <v>184</v>
      </c>
      <c r="E118" s="939">
        <f>E39+E78+E116</f>
        <v>539</v>
      </c>
      <c r="F118" s="939">
        <f>F39+F78+F116</f>
        <v>3</v>
      </c>
      <c r="G118" s="939">
        <f>G39+G78+G116</f>
        <v>797</v>
      </c>
      <c r="H118" s="939">
        <v>6</v>
      </c>
      <c r="I118" s="939">
        <f>I39+I78+I116</f>
        <v>182</v>
      </c>
      <c r="J118" s="939">
        <f>J39+J78+J116</f>
        <v>12</v>
      </c>
      <c r="K118" s="1744">
        <f>SUM(E118,G118,I118)</f>
        <v>1518</v>
      </c>
      <c r="L118" s="1744">
        <f>SUM(L39,L78,L116)</f>
        <v>2826</v>
      </c>
      <c r="M118" s="940"/>
    </row>
    <row r="120" spans="1:42" s="70" customFormat="1" ht="15" customHeight="1" x14ac:dyDescent="0.2">
      <c r="B120" s="54"/>
      <c r="C120" s="54"/>
      <c r="D120" s="852"/>
      <c r="E120" s="852"/>
      <c r="F120" s="852"/>
      <c r="G120" s="852"/>
      <c r="H120" s="852"/>
      <c r="I120" s="852"/>
      <c r="J120" s="852"/>
      <c r="K120" s="852"/>
      <c r="L120" s="852"/>
      <c r="M120" s="54"/>
    </row>
  </sheetData>
  <mergeCells count="112">
    <mergeCell ref="AI110:AP110"/>
    <mergeCell ref="AE100:AF100"/>
    <mergeCell ref="AG100:AH100"/>
    <mergeCell ref="AM100:AN100"/>
    <mergeCell ref="AO60:AP60"/>
    <mergeCell ref="Y79:AH79"/>
    <mergeCell ref="AM79:AP79"/>
    <mergeCell ref="AI60:AJ60"/>
    <mergeCell ref="AK60:AL60"/>
    <mergeCell ref="AI81:AJ81"/>
    <mergeCell ref="AK81:AL81"/>
    <mergeCell ref="AI100:AJ100"/>
    <mergeCell ref="AK100:AL100"/>
    <mergeCell ref="S100:T100"/>
    <mergeCell ref="U100:V100"/>
    <mergeCell ref="W100:X100"/>
    <mergeCell ref="AO81:AP81"/>
    <mergeCell ref="O99:R99"/>
    <mergeCell ref="S99:X99"/>
    <mergeCell ref="Y99:AB99"/>
    <mergeCell ref="AC99:AH99"/>
    <mergeCell ref="AM99:AP99"/>
    <mergeCell ref="AC81:AD81"/>
    <mergeCell ref="AE81:AF81"/>
    <mergeCell ref="AG81:AH81"/>
    <mergeCell ref="AM81:AN81"/>
    <mergeCell ref="S81:T81"/>
    <mergeCell ref="U81:V81"/>
    <mergeCell ref="W81:X81"/>
    <mergeCell ref="AI99:AL99"/>
    <mergeCell ref="AO100:AP100"/>
    <mergeCell ref="AC100:AD100"/>
    <mergeCell ref="O80:R80"/>
    <mergeCell ref="S80:X80"/>
    <mergeCell ref="Y80:AB80"/>
    <mergeCell ref="AC80:AH80"/>
    <mergeCell ref="AM80:AP80"/>
    <mergeCell ref="AC60:AD60"/>
    <mergeCell ref="AE60:AF60"/>
    <mergeCell ref="AG60:AH60"/>
    <mergeCell ref="AM60:AN60"/>
    <mergeCell ref="S60:T60"/>
    <mergeCell ref="U60:V60"/>
    <mergeCell ref="W60:X60"/>
    <mergeCell ref="AI80:AL80"/>
    <mergeCell ref="AI79:AL79"/>
    <mergeCell ref="AI68:AP68"/>
    <mergeCell ref="AM23:AN23"/>
    <mergeCell ref="S23:T23"/>
    <mergeCell ref="U23:V23"/>
    <mergeCell ref="W23:X23"/>
    <mergeCell ref="AI39:AL39"/>
    <mergeCell ref="AI40:AL40"/>
    <mergeCell ref="AI23:AJ23"/>
    <mergeCell ref="AK23:AL23"/>
    <mergeCell ref="O59:R59"/>
    <mergeCell ref="S59:X59"/>
    <mergeCell ref="Y59:AB59"/>
    <mergeCell ref="AC59:AH59"/>
    <mergeCell ref="AM59:AP59"/>
    <mergeCell ref="AC41:AD41"/>
    <mergeCell ref="AE41:AF41"/>
    <mergeCell ref="AG41:AH41"/>
    <mergeCell ref="AM41:AN41"/>
    <mergeCell ref="S41:T41"/>
    <mergeCell ref="U41:V41"/>
    <mergeCell ref="W41:X41"/>
    <mergeCell ref="AI59:AL59"/>
    <mergeCell ref="AO41:AP41"/>
    <mergeCell ref="AI41:AJ41"/>
    <mergeCell ref="AK41:AL41"/>
    <mergeCell ref="AM22:AP22"/>
    <mergeCell ref="AG7:AH7"/>
    <mergeCell ref="AM7:AN7"/>
    <mergeCell ref="AO7:AP7"/>
    <mergeCell ref="AI22:AL22"/>
    <mergeCell ref="AI7:AJ7"/>
    <mergeCell ref="AK7:AL7"/>
    <mergeCell ref="O39:X39"/>
    <mergeCell ref="O79:X79"/>
    <mergeCell ref="O22:R22"/>
    <mergeCell ref="S22:X22"/>
    <mergeCell ref="Y22:AB22"/>
    <mergeCell ref="AC22:AH22"/>
    <mergeCell ref="AO23:AP23"/>
    <mergeCell ref="Y39:AH39"/>
    <mergeCell ref="AM39:AP39"/>
    <mergeCell ref="O40:R40"/>
    <mergeCell ref="S40:X40"/>
    <mergeCell ref="Y40:AB40"/>
    <mergeCell ref="AC40:AH40"/>
    <mergeCell ref="AM40:AP40"/>
    <mergeCell ref="AC23:AD23"/>
    <mergeCell ref="AE23:AF23"/>
    <mergeCell ref="AG23:AH23"/>
    <mergeCell ref="D6:D7"/>
    <mergeCell ref="E7:M7"/>
    <mergeCell ref="Y5:AH5"/>
    <mergeCell ref="AM5:AP5"/>
    <mergeCell ref="O6:R6"/>
    <mergeCell ref="S6:X6"/>
    <mergeCell ref="Y6:AB6"/>
    <mergeCell ref="AC6:AH6"/>
    <mergeCell ref="AM6:AP6"/>
    <mergeCell ref="S7:T7"/>
    <mergeCell ref="U7:V7"/>
    <mergeCell ref="W7:X7"/>
    <mergeCell ref="AC7:AD7"/>
    <mergeCell ref="AE7:AF7"/>
    <mergeCell ref="AI5:AL5"/>
    <mergeCell ref="AI6:AL6"/>
    <mergeCell ref="O5:X5"/>
  </mergeCells>
  <pageMargins left="0.7" right="0.7" top="0.75" bottom="0.75" header="0.3" footer="0.3"/>
  <pageSetup paperSize="9"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CD903-369D-41AC-8811-02FDD50BA991}">
  <dimension ref="A1:AM115"/>
  <sheetViews>
    <sheetView topLeftCell="A34" workbookViewId="0">
      <selection activeCell="O65" sqref="O65"/>
    </sheetView>
  </sheetViews>
  <sheetFormatPr baseColWidth="10" defaultColWidth="12.42578125" defaultRowHeight="15" customHeight="1" x14ac:dyDescent="0.2"/>
  <cols>
    <col min="1" max="1" width="12.42578125" style="139"/>
    <col min="2" max="2" width="28" style="147" customWidth="1"/>
    <col min="3" max="3" width="54.140625" style="147" bestFit="1" customWidth="1"/>
    <col min="4" max="4" width="7.28515625" style="147" customWidth="1"/>
    <col min="5" max="5" width="3.140625" style="147" customWidth="1"/>
    <col min="6" max="6" width="5.42578125" style="147" bestFit="1" customWidth="1"/>
    <col min="7" max="7" width="5.85546875" style="147" customWidth="1"/>
    <col min="8" max="8" width="11.140625" style="147" customWidth="1"/>
    <col min="9" max="9" width="4" style="147" bestFit="1" customWidth="1"/>
    <col min="10" max="10" width="6.7109375" style="147" customWidth="1"/>
    <col min="11" max="11" width="5.42578125" style="139" customWidth="1"/>
    <col min="12" max="12" width="6.7109375" style="139" customWidth="1"/>
    <col min="13" max="13" width="9.42578125" style="139" customWidth="1"/>
    <col min="14" max="14" width="9.140625" style="139" customWidth="1"/>
    <col min="15" max="15" width="22.42578125" style="139" customWidth="1"/>
    <col min="16" max="16" width="5.140625" style="139" customWidth="1"/>
    <col min="17" max="17" width="5.85546875" style="139" customWidth="1"/>
    <col min="18" max="25" width="5.140625" style="139" customWidth="1"/>
    <col min="26" max="29" width="5.42578125" style="139" customWidth="1"/>
    <col min="30" max="30" width="7.42578125" style="139" customWidth="1"/>
    <col min="31" max="31" width="9.42578125" style="139" customWidth="1"/>
    <col min="32" max="32" width="6" style="139" customWidth="1"/>
    <col min="33" max="37" width="4.85546875" style="139" customWidth="1"/>
    <col min="38" max="38" width="9.42578125" style="139" customWidth="1"/>
    <col min="39" max="39" width="9.7109375" style="139" customWidth="1"/>
    <col min="40" max="16384" width="12.42578125" style="139"/>
  </cols>
  <sheetData>
    <row r="1" spans="1:39" ht="15" customHeight="1" x14ac:dyDescent="0.2">
      <c r="Q1" s="54" t="s">
        <v>1802</v>
      </c>
      <c r="R1" s="383"/>
      <c r="S1" s="383"/>
      <c r="T1" s="383"/>
      <c r="U1" s="54" t="s">
        <v>1803</v>
      </c>
    </row>
    <row r="2" spans="1:39" ht="15" customHeight="1" x14ac:dyDescent="0.2">
      <c r="Q2" s="54" t="s">
        <v>1804</v>
      </c>
      <c r="R2" s="383"/>
      <c r="S2" s="383"/>
      <c r="T2" s="383"/>
      <c r="U2" s="383"/>
    </row>
    <row r="3" spans="1:39" ht="15" customHeight="1" x14ac:dyDescent="0.2">
      <c r="B3" s="139"/>
      <c r="C3" s="141" t="s">
        <v>0</v>
      </c>
      <c r="D3" s="143" t="s">
        <v>1</v>
      </c>
      <c r="E3" s="141"/>
      <c r="F3" s="141"/>
      <c r="G3" s="142"/>
      <c r="H3" s="143"/>
      <c r="I3" s="143"/>
      <c r="J3" s="142"/>
      <c r="K3" s="142"/>
      <c r="L3" s="142"/>
      <c r="M3" s="141"/>
      <c r="N3" s="142"/>
      <c r="O3" s="143"/>
    </row>
    <row r="4" spans="1:39" ht="15" customHeight="1" thickBot="1" x14ac:dyDescent="0.25">
      <c r="B4" s="139"/>
      <c r="C4" s="141" t="s">
        <v>2</v>
      </c>
      <c r="D4" s="1601" t="s">
        <v>299</v>
      </c>
      <c r="E4" s="141"/>
      <c r="F4" s="141"/>
      <c r="G4" s="142"/>
      <c r="H4" s="144"/>
      <c r="I4" s="144"/>
      <c r="J4" s="142"/>
      <c r="K4" s="142"/>
      <c r="L4" s="142"/>
      <c r="M4" s="141"/>
      <c r="N4" s="142"/>
      <c r="O4" s="144"/>
      <c r="Q4" s="369" t="s">
        <v>609</v>
      </c>
      <c r="R4" s="271"/>
      <c r="S4" s="271"/>
      <c r="T4" s="271"/>
      <c r="U4" s="271"/>
      <c r="V4" s="271"/>
      <c r="W4" s="271"/>
      <c r="X4" s="271"/>
      <c r="Y4" s="271"/>
      <c r="Z4" s="271"/>
      <c r="AA4" s="271"/>
      <c r="AB4" s="271"/>
      <c r="AC4" s="271"/>
      <c r="AD4" s="271"/>
      <c r="AE4" s="271"/>
      <c r="AF4" s="271"/>
      <c r="AG4" s="271"/>
      <c r="AH4" s="271"/>
      <c r="AI4" s="271"/>
      <c r="AJ4" s="271"/>
      <c r="AK4" s="271"/>
      <c r="AL4" s="272"/>
      <c r="AM4" s="272"/>
    </row>
    <row r="5" spans="1:39" ht="24.75" customHeight="1" thickBot="1" x14ac:dyDescent="0.25">
      <c r="B5" s="139"/>
      <c r="C5" s="141" t="s">
        <v>3</v>
      </c>
      <c r="D5" s="143" t="s">
        <v>4</v>
      </c>
      <c r="E5" s="141"/>
      <c r="F5" s="141"/>
      <c r="H5" s="143"/>
      <c r="I5" s="143"/>
      <c r="K5" s="147"/>
      <c r="L5" s="147"/>
      <c r="M5" s="141"/>
      <c r="N5" s="147"/>
      <c r="O5" s="143"/>
      <c r="Q5" s="1920" t="s">
        <v>559</v>
      </c>
      <c r="R5" s="1921"/>
      <c r="S5" s="1921"/>
      <c r="T5" s="1921"/>
      <c r="U5" s="1921"/>
      <c r="V5" s="1921"/>
      <c r="W5" s="1921"/>
      <c r="X5" s="1921"/>
      <c r="Y5" s="1921"/>
      <c r="Z5" s="1980" t="s">
        <v>560</v>
      </c>
      <c r="AA5" s="1981"/>
      <c r="AB5" s="1981"/>
      <c r="AC5" s="1981"/>
      <c r="AD5" s="1981"/>
      <c r="AE5" s="1982"/>
      <c r="AF5" s="1991" t="s">
        <v>608</v>
      </c>
      <c r="AG5" s="1992"/>
      <c r="AH5" s="1992"/>
      <c r="AI5" s="1992"/>
      <c r="AJ5" s="1992"/>
      <c r="AK5" s="1993"/>
      <c r="AL5" s="1983" t="s">
        <v>607</v>
      </c>
      <c r="AM5" s="1984"/>
    </row>
    <row r="6" spans="1:39" ht="24" customHeight="1" x14ac:dyDescent="0.2">
      <c r="B6" s="139"/>
      <c r="C6" s="141" t="s">
        <v>3</v>
      </c>
      <c r="D6" s="139" t="s">
        <v>300</v>
      </c>
      <c r="E6" s="141"/>
      <c r="F6" s="141"/>
      <c r="H6" s="139"/>
      <c r="I6" s="139"/>
      <c r="K6" s="147"/>
      <c r="L6" s="147"/>
      <c r="M6" s="141"/>
      <c r="N6" s="147"/>
      <c r="Q6" s="1966" t="s">
        <v>1757</v>
      </c>
      <c r="R6" s="1967"/>
      <c r="S6" s="1967"/>
      <c r="T6" s="1967"/>
      <c r="U6" s="1968"/>
      <c r="V6" s="1969" t="s">
        <v>562</v>
      </c>
      <c r="W6" s="1967"/>
      <c r="X6" s="1967"/>
      <c r="Y6" s="1967"/>
      <c r="Z6" s="1970" t="s">
        <v>563</v>
      </c>
      <c r="AA6" s="1971"/>
      <c r="AB6" s="1971"/>
      <c r="AC6" s="1972"/>
      <c r="AD6" s="1970" t="s">
        <v>564</v>
      </c>
      <c r="AE6" s="1972"/>
      <c r="AF6" s="1994" t="s">
        <v>613</v>
      </c>
      <c r="AG6" s="1995"/>
      <c r="AH6" s="1995"/>
      <c r="AI6" s="1995"/>
      <c r="AJ6" s="1995"/>
      <c r="AK6" s="1996"/>
      <c r="AL6" s="1985" t="s">
        <v>565</v>
      </c>
      <c r="AM6" s="1986"/>
    </row>
    <row r="7" spans="1:39" ht="15" customHeight="1" x14ac:dyDescent="0.2">
      <c r="B7" s="149" t="s">
        <v>626</v>
      </c>
      <c r="C7" s="149" t="s">
        <v>415</v>
      </c>
      <c r="D7" s="1928" t="s">
        <v>5</v>
      </c>
      <c r="E7" s="1929"/>
      <c r="F7" s="1930"/>
      <c r="G7" s="1242" t="s">
        <v>267</v>
      </c>
      <c r="H7" s="598"/>
      <c r="I7" s="598"/>
      <c r="J7" s="598"/>
      <c r="K7" s="598"/>
      <c r="L7" s="598"/>
      <c r="M7" s="598"/>
      <c r="N7" s="598"/>
      <c r="O7" s="599"/>
      <c r="Q7" s="477" t="s">
        <v>566</v>
      </c>
      <c r="R7" s="476" t="s">
        <v>567</v>
      </c>
      <c r="S7" s="476" t="s">
        <v>568</v>
      </c>
      <c r="T7" s="476" t="s">
        <v>570</v>
      </c>
      <c r="U7" s="767" t="s">
        <v>571</v>
      </c>
      <c r="V7" s="1975" t="s">
        <v>566</v>
      </c>
      <c r="W7" s="1976"/>
      <c r="X7" s="1976" t="s">
        <v>567</v>
      </c>
      <c r="Y7" s="1976"/>
      <c r="Z7" s="273" t="s">
        <v>566</v>
      </c>
      <c r="AA7" s="274" t="s">
        <v>567</v>
      </c>
      <c r="AB7" s="274" t="s">
        <v>568</v>
      </c>
      <c r="AC7" s="306" t="s">
        <v>570</v>
      </c>
      <c r="AD7" s="1989" t="s">
        <v>566</v>
      </c>
      <c r="AE7" s="1990"/>
      <c r="AF7" s="1975" t="s">
        <v>566</v>
      </c>
      <c r="AG7" s="1976"/>
      <c r="AH7" s="1976" t="s">
        <v>572</v>
      </c>
      <c r="AI7" s="1976"/>
      <c r="AJ7" s="1997" t="s">
        <v>570</v>
      </c>
      <c r="AK7" s="1988"/>
      <c r="AL7" s="1987" t="s">
        <v>566</v>
      </c>
      <c r="AM7" s="1988"/>
    </row>
    <row r="8" spans="1:39" ht="33" customHeight="1" x14ac:dyDescent="0.2">
      <c r="A8" s="672" t="s">
        <v>1341</v>
      </c>
      <c r="B8" s="152" t="s">
        <v>1100</v>
      </c>
      <c r="C8" s="149" t="s">
        <v>6</v>
      </c>
      <c r="D8" s="1931"/>
      <c r="E8" s="1932"/>
      <c r="F8" s="1933"/>
      <c r="G8" s="154" t="s">
        <v>7</v>
      </c>
      <c r="H8" s="154" t="s">
        <v>8</v>
      </c>
      <c r="I8" s="155" t="s">
        <v>9</v>
      </c>
      <c r="J8" s="156" t="s">
        <v>8</v>
      </c>
      <c r="K8" s="155" t="s">
        <v>10</v>
      </c>
      <c r="L8" s="156" t="s">
        <v>11</v>
      </c>
      <c r="M8" s="157" t="s">
        <v>12</v>
      </c>
      <c r="N8" s="155" t="s">
        <v>13</v>
      </c>
      <c r="O8" s="158" t="s">
        <v>14</v>
      </c>
      <c r="Q8" s="275" t="s">
        <v>573</v>
      </c>
      <c r="R8" s="276" t="s">
        <v>573</v>
      </c>
      <c r="S8" s="276" t="s">
        <v>573</v>
      </c>
      <c r="T8" s="276" t="s">
        <v>573</v>
      </c>
      <c r="U8" s="277" t="s">
        <v>573</v>
      </c>
      <c r="V8" s="275" t="s">
        <v>573</v>
      </c>
      <c r="W8" s="276" t="s">
        <v>574</v>
      </c>
      <c r="X8" s="276" t="s">
        <v>573</v>
      </c>
      <c r="Y8" s="276" t="s">
        <v>574</v>
      </c>
      <c r="Z8" s="278" t="s">
        <v>573</v>
      </c>
      <c r="AA8" s="279" t="s">
        <v>573</v>
      </c>
      <c r="AB8" s="279" t="s">
        <v>573</v>
      </c>
      <c r="AC8" s="280" t="s">
        <v>573</v>
      </c>
      <c r="AD8" s="278" t="s">
        <v>573</v>
      </c>
      <c r="AE8" s="280" t="s">
        <v>574</v>
      </c>
      <c r="AF8" s="600" t="s">
        <v>573</v>
      </c>
      <c r="AG8" s="725" t="s">
        <v>574</v>
      </c>
      <c r="AH8" s="302" t="s">
        <v>573</v>
      </c>
      <c r="AI8" s="725" t="s">
        <v>574</v>
      </c>
      <c r="AJ8" s="725" t="s">
        <v>573</v>
      </c>
      <c r="AK8" s="601" t="s">
        <v>574</v>
      </c>
      <c r="AL8" s="522" t="s">
        <v>573</v>
      </c>
      <c r="AM8" s="524" t="s">
        <v>574</v>
      </c>
    </row>
    <row r="9" spans="1:39" ht="15" customHeight="1" x14ac:dyDescent="0.2">
      <c r="A9" s="227"/>
      <c r="B9" s="633" t="s">
        <v>1101</v>
      </c>
      <c r="C9" s="76" t="s">
        <v>799</v>
      </c>
      <c r="D9" s="1950"/>
      <c r="E9" s="1951"/>
      <c r="F9" s="1952"/>
      <c r="G9" s="164"/>
      <c r="H9" s="160"/>
      <c r="I9" s="164"/>
      <c r="J9" s="164"/>
      <c r="K9" s="160"/>
      <c r="L9" s="160"/>
      <c r="M9" s="168" t="s">
        <v>19</v>
      </c>
      <c r="N9" s="168" t="s">
        <v>19</v>
      </c>
      <c r="O9" s="162"/>
      <c r="Q9" s="773"/>
      <c r="R9" s="602"/>
      <c r="S9" s="602"/>
      <c r="T9" s="602"/>
      <c r="U9" s="774"/>
      <c r="V9" s="773"/>
      <c r="W9" s="602"/>
      <c r="X9" s="602"/>
      <c r="Y9" s="602"/>
      <c r="Z9" s="773"/>
      <c r="AA9" s="602"/>
      <c r="AB9" s="602"/>
      <c r="AC9" s="774"/>
      <c r="AD9" s="773"/>
      <c r="AE9" s="774"/>
      <c r="AF9" s="785"/>
      <c r="AG9" s="603"/>
      <c r="AH9" s="603"/>
      <c r="AI9" s="603"/>
      <c r="AJ9" s="603"/>
      <c r="AK9" s="786"/>
      <c r="AL9" s="785"/>
      <c r="AM9" s="786"/>
    </row>
    <row r="10" spans="1:39" s="619" customFormat="1" ht="12" x14ac:dyDescent="0.2">
      <c r="A10" s="583" t="s">
        <v>1434</v>
      </c>
      <c r="B10" s="254" t="s">
        <v>1056</v>
      </c>
      <c r="C10" s="206" t="s">
        <v>103</v>
      </c>
      <c r="D10" s="1934">
        <v>8</v>
      </c>
      <c r="E10" s="1935"/>
      <c r="F10" s="1936"/>
      <c r="G10" s="220">
        <v>30</v>
      </c>
      <c r="H10" s="220">
        <v>1</v>
      </c>
      <c r="I10" s="220">
        <v>30</v>
      </c>
      <c r="J10" s="220">
        <v>2</v>
      </c>
      <c r="K10" s="220">
        <v>0</v>
      </c>
      <c r="L10" s="220">
        <v>3</v>
      </c>
      <c r="M10" s="618">
        <f>SUM(G10,I10,K10)</f>
        <v>60</v>
      </c>
      <c r="N10" s="618">
        <f>((G10*H10)*1.5)+((I10*J10)+(K10*L10))</f>
        <v>105</v>
      </c>
      <c r="O10" s="583" t="s">
        <v>273</v>
      </c>
      <c r="Q10" s="563">
        <v>3.5</v>
      </c>
      <c r="R10" s="620"/>
      <c r="S10" s="620">
        <v>1</v>
      </c>
      <c r="T10" s="620"/>
      <c r="U10" s="1190"/>
      <c r="V10" s="563">
        <v>3.5</v>
      </c>
      <c r="W10" s="620" t="s">
        <v>908</v>
      </c>
      <c r="X10" s="620"/>
      <c r="Y10" s="620"/>
      <c r="Z10" s="781"/>
      <c r="AA10" s="1191"/>
      <c r="AB10" s="1191"/>
      <c r="AC10" s="1192"/>
      <c r="AD10" s="781">
        <v>8</v>
      </c>
      <c r="AE10" s="1192" t="s">
        <v>908</v>
      </c>
      <c r="AF10" s="563"/>
      <c r="AG10" s="620"/>
      <c r="AH10" s="620"/>
      <c r="AI10" s="620"/>
      <c r="AJ10" s="620"/>
      <c r="AK10" s="1190"/>
      <c r="AL10" s="563" t="s">
        <v>1432</v>
      </c>
      <c r="AM10" s="1190" t="s">
        <v>908</v>
      </c>
    </row>
    <row r="11" spans="1:39" s="619" customFormat="1" ht="15" customHeight="1" x14ac:dyDescent="0.2">
      <c r="A11" s="583" t="s">
        <v>1435</v>
      </c>
      <c r="B11" s="254" t="s">
        <v>1057</v>
      </c>
      <c r="C11" s="206" t="s">
        <v>105</v>
      </c>
      <c r="D11" s="1934">
        <v>4</v>
      </c>
      <c r="E11" s="1935"/>
      <c r="F11" s="1936"/>
      <c r="G11" s="220">
        <v>15</v>
      </c>
      <c r="H11" s="220">
        <v>1</v>
      </c>
      <c r="I11" s="220">
        <v>15</v>
      </c>
      <c r="J11" s="220">
        <v>2</v>
      </c>
      <c r="K11" s="220">
        <v>0</v>
      </c>
      <c r="L11" s="220">
        <v>3</v>
      </c>
      <c r="M11" s="618">
        <f>SUM(G11,I11,K11)</f>
        <v>30</v>
      </c>
      <c r="N11" s="618">
        <f>((G11*H11)*1.5)+((I11*J11)*1)+((K11*L11)*1)</f>
        <v>52.5</v>
      </c>
      <c r="O11" s="583" t="s">
        <v>273</v>
      </c>
      <c r="Q11" s="563">
        <v>2</v>
      </c>
      <c r="R11" s="620"/>
      <c r="S11" s="620"/>
      <c r="T11" s="620"/>
      <c r="U11" s="1190"/>
      <c r="V11" s="563">
        <v>2</v>
      </c>
      <c r="W11" s="620" t="s">
        <v>908</v>
      </c>
      <c r="X11" s="620"/>
      <c r="Y11" s="620"/>
      <c r="Z11" s="781"/>
      <c r="AA11" s="1191"/>
      <c r="AB11" s="1191"/>
      <c r="AC11" s="1192"/>
      <c r="AD11" s="781">
        <v>4</v>
      </c>
      <c r="AE11" s="1192" t="s">
        <v>908</v>
      </c>
      <c r="AF11" s="563"/>
      <c r="AG11" s="620"/>
      <c r="AH11" s="620"/>
      <c r="AI11" s="620"/>
      <c r="AJ11" s="620"/>
      <c r="AK11" s="1190"/>
      <c r="AL11" s="563" t="s">
        <v>1433</v>
      </c>
      <c r="AM11" s="1190" t="s">
        <v>908</v>
      </c>
    </row>
    <row r="12" spans="1:39" ht="15" customHeight="1" x14ac:dyDescent="0.2">
      <c r="A12" s="787" t="s">
        <v>1436</v>
      </c>
      <c r="B12" s="632" t="s">
        <v>1102</v>
      </c>
      <c r="C12" s="77" t="s">
        <v>271</v>
      </c>
      <c r="D12" s="1922">
        <v>8</v>
      </c>
      <c r="E12" s="1937"/>
      <c r="F12" s="1923"/>
      <c r="G12" s="164">
        <v>30</v>
      </c>
      <c r="H12" s="164">
        <v>1</v>
      </c>
      <c r="I12" s="164">
        <v>30</v>
      </c>
      <c r="J12" s="164">
        <v>2</v>
      </c>
      <c r="K12" s="164">
        <v>0</v>
      </c>
      <c r="L12" s="164">
        <v>3</v>
      </c>
      <c r="M12" s="168">
        <f>SUM(G12,I12,K12)</f>
        <v>60</v>
      </c>
      <c r="N12" s="168">
        <f>((G12*H12)*1.5)+((I12*J12)*1)+((K12*L12)*1)</f>
        <v>105</v>
      </c>
      <c r="O12" s="103"/>
      <c r="Q12" s="287">
        <v>4</v>
      </c>
      <c r="R12" s="227"/>
      <c r="S12" s="227"/>
      <c r="T12" s="227"/>
      <c r="U12" s="614"/>
      <c r="V12" s="287">
        <v>4</v>
      </c>
      <c r="W12" s="227" t="s">
        <v>908</v>
      </c>
      <c r="X12" s="227"/>
      <c r="Y12" s="227"/>
      <c r="Z12" s="612"/>
      <c r="AA12" s="604"/>
      <c r="AB12" s="604"/>
      <c r="AC12" s="613"/>
      <c r="AD12" s="612">
        <v>8</v>
      </c>
      <c r="AE12" s="613" t="s">
        <v>908</v>
      </c>
      <c r="AF12" s="287"/>
      <c r="AG12" s="227"/>
      <c r="AH12" s="227"/>
      <c r="AI12" s="227"/>
      <c r="AJ12" s="227"/>
      <c r="AK12" s="614"/>
      <c r="AL12" s="287" t="s">
        <v>1432</v>
      </c>
      <c r="AM12" s="614" t="s">
        <v>908</v>
      </c>
    </row>
    <row r="13" spans="1:39" ht="24" x14ac:dyDescent="0.2">
      <c r="A13" s="227"/>
      <c r="B13" s="257" t="s">
        <v>1103</v>
      </c>
      <c r="C13" s="78" t="s">
        <v>800</v>
      </c>
      <c r="D13" s="1950"/>
      <c r="E13" s="1951"/>
      <c r="F13" s="1952"/>
      <c r="G13" s="164"/>
      <c r="H13" s="169"/>
      <c r="I13" s="167"/>
      <c r="J13" s="168"/>
      <c r="K13" s="169"/>
      <c r="L13" s="161"/>
      <c r="M13" s="161" t="s">
        <v>19</v>
      </c>
      <c r="N13" s="161" t="s">
        <v>19</v>
      </c>
      <c r="O13" s="171"/>
      <c r="Q13" s="773"/>
      <c r="R13" s="602"/>
      <c r="S13" s="602"/>
      <c r="T13" s="602"/>
      <c r="U13" s="774"/>
      <c r="V13" s="773"/>
      <c r="W13" s="602"/>
      <c r="X13" s="602"/>
      <c r="Y13" s="602"/>
      <c r="Z13" s="773"/>
      <c r="AA13" s="602"/>
      <c r="AB13" s="602"/>
      <c r="AC13" s="774"/>
      <c r="AD13" s="773"/>
      <c r="AE13" s="774"/>
      <c r="AF13" s="785"/>
      <c r="AG13" s="603"/>
      <c r="AH13" s="603"/>
      <c r="AI13" s="603"/>
      <c r="AJ13" s="603"/>
      <c r="AK13" s="786"/>
      <c r="AL13" s="773"/>
      <c r="AM13" s="774"/>
    </row>
    <row r="14" spans="1:39" s="619" customFormat="1" ht="15" customHeight="1" x14ac:dyDescent="0.2">
      <c r="A14" s="583" t="s">
        <v>1437</v>
      </c>
      <c r="B14" s="254" t="s">
        <v>1058</v>
      </c>
      <c r="C14" s="206" t="s">
        <v>106</v>
      </c>
      <c r="D14" s="1934">
        <v>4</v>
      </c>
      <c r="E14" s="1935"/>
      <c r="F14" s="1936"/>
      <c r="G14" s="220">
        <v>16</v>
      </c>
      <c r="H14" s="220">
        <v>0</v>
      </c>
      <c r="I14" s="233">
        <v>16</v>
      </c>
      <c r="J14" s="233">
        <v>2</v>
      </c>
      <c r="K14" s="220">
        <v>0</v>
      </c>
      <c r="L14" s="233">
        <v>3</v>
      </c>
      <c r="M14" s="618">
        <f>SUM(G14,I14,K14)</f>
        <v>32</v>
      </c>
      <c r="N14" s="618">
        <f>((G14*H14)*1.5)+((I14*J14)*1)+((K14*L14)*1)</f>
        <v>32</v>
      </c>
      <c r="O14" s="583" t="s">
        <v>273</v>
      </c>
      <c r="Q14" s="563">
        <v>4</v>
      </c>
      <c r="R14" s="620"/>
      <c r="S14" s="620"/>
      <c r="T14" s="620"/>
      <c r="U14" s="1190"/>
      <c r="V14" s="563"/>
      <c r="W14" s="620"/>
      <c r="X14" s="620"/>
      <c r="Y14" s="620"/>
      <c r="Z14" s="781">
        <v>4</v>
      </c>
      <c r="AA14" s="1191"/>
      <c r="AB14" s="1191"/>
      <c r="AC14" s="1192"/>
      <c r="AD14" s="781"/>
      <c r="AE14" s="1192"/>
      <c r="AF14" s="563">
        <v>4</v>
      </c>
      <c r="AG14" s="620" t="s">
        <v>908</v>
      </c>
      <c r="AH14" s="620"/>
      <c r="AI14" s="620"/>
      <c r="AJ14" s="620"/>
      <c r="AK14" s="1190"/>
      <c r="AL14" s="563"/>
      <c r="AM14" s="1190"/>
    </row>
    <row r="15" spans="1:39" ht="15" customHeight="1" x14ac:dyDescent="0.2">
      <c r="A15" s="227"/>
      <c r="B15" s="688" t="s">
        <v>1104</v>
      </c>
      <c r="C15" s="76" t="s">
        <v>801</v>
      </c>
      <c r="D15" s="1950"/>
      <c r="E15" s="1951"/>
      <c r="F15" s="1952"/>
      <c r="G15" s="164"/>
      <c r="H15" s="160"/>
      <c r="I15" s="164"/>
      <c r="J15" s="164"/>
      <c r="K15" s="160"/>
      <c r="L15" s="160"/>
      <c r="M15" s="160"/>
      <c r="N15" s="160"/>
      <c r="O15" s="162"/>
      <c r="Q15" s="773"/>
      <c r="R15" s="602"/>
      <c r="S15" s="602"/>
      <c r="T15" s="602"/>
      <c r="U15" s="774"/>
      <c r="V15" s="773"/>
      <c r="W15" s="602"/>
      <c r="X15" s="602"/>
      <c r="Y15" s="602"/>
      <c r="Z15" s="773"/>
      <c r="AA15" s="602"/>
      <c r="AB15" s="602"/>
      <c r="AC15" s="774"/>
      <c r="AD15" s="773"/>
      <c r="AE15" s="774"/>
      <c r="AF15" s="785"/>
      <c r="AG15" s="603"/>
      <c r="AH15" s="603"/>
      <c r="AI15" s="603"/>
      <c r="AJ15" s="603"/>
      <c r="AK15" s="786"/>
      <c r="AL15" s="773"/>
      <c r="AM15" s="774"/>
    </row>
    <row r="16" spans="1:39" s="608" customFormat="1" ht="15" customHeight="1" x14ac:dyDescent="0.2">
      <c r="A16" s="609" t="s">
        <v>1342</v>
      </c>
      <c r="B16" s="253" t="s">
        <v>517</v>
      </c>
      <c r="C16" s="79" t="s">
        <v>51</v>
      </c>
      <c r="D16" s="1938">
        <v>2</v>
      </c>
      <c r="E16" s="1939"/>
      <c r="F16" s="1940"/>
      <c r="G16" s="605">
        <v>16</v>
      </c>
      <c r="H16" s="605">
        <v>1</v>
      </c>
      <c r="I16" s="605">
        <v>0</v>
      </c>
      <c r="J16" s="606">
        <v>2</v>
      </c>
      <c r="K16" s="605">
        <v>0</v>
      </c>
      <c r="L16" s="605">
        <v>3</v>
      </c>
      <c r="M16" s="607">
        <f>SUM(G16,I16,K16)</f>
        <v>16</v>
      </c>
      <c r="N16" s="607">
        <f>((G16*H16)*1.5)+((I16*J16)*1)+((K16*L16)*1)</f>
        <v>24</v>
      </c>
      <c r="O16" s="413" t="s">
        <v>52</v>
      </c>
      <c r="Q16" s="610" t="s">
        <v>1520</v>
      </c>
      <c r="R16" s="609" t="s">
        <v>1520</v>
      </c>
      <c r="S16" s="609"/>
      <c r="T16" s="609"/>
      <c r="U16" s="611"/>
      <c r="V16" s="610"/>
      <c r="W16" s="609"/>
      <c r="X16" s="609"/>
      <c r="Y16" s="609"/>
      <c r="Z16" s="792" t="s">
        <v>1520</v>
      </c>
      <c r="AA16" s="622" t="s">
        <v>1520</v>
      </c>
      <c r="AB16" s="622"/>
      <c r="AC16" s="793"/>
      <c r="AD16" s="792"/>
      <c r="AE16" s="793"/>
      <c r="AF16" s="610" t="s">
        <v>1431</v>
      </c>
      <c r="AG16" s="609"/>
      <c r="AH16" s="609"/>
      <c r="AI16" s="609"/>
      <c r="AJ16" s="609"/>
      <c r="AK16" s="611"/>
      <c r="AL16" s="610" t="s">
        <v>1431</v>
      </c>
      <c r="AM16" s="611"/>
    </row>
    <row r="17" spans="1:39" s="608" customFormat="1" ht="15" customHeight="1" x14ac:dyDescent="0.2">
      <c r="A17" s="609"/>
      <c r="B17" s="253" t="s">
        <v>518</v>
      </c>
      <c r="C17" s="79" t="s">
        <v>43</v>
      </c>
      <c r="D17" s="1938">
        <v>2</v>
      </c>
      <c r="E17" s="1939"/>
      <c r="F17" s="1940"/>
      <c r="G17" s="605">
        <v>2</v>
      </c>
      <c r="H17" s="605">
        <v>1</v>
      </c>
      <c r="I17" s="605">
        <v>14</v>
      </c>
      <c r="J17" s="606">
        <v>2</v>
      </c>
      <c r="K17" s="605">
        <v>0</v>
      </c>
      <c r="L17" s="605">
        <v>3</v>
      </c>
      <c r="M17" s="607">
        <f>SUM(G17,I17,K17)</f>
        <v>16</v>
      </c>
      <c r="N17" s="607">
        <f>((G17*H17)*1.5)+((I17*J17)*1)+((K17*L17)*1)</f>
        <v>31</v>
      </c>
      <c r="O17" s="413" t="s">
        <v>52</v>
      </c>
      <c r="Q17" s="610" t="s">
        <v>1409</v>
      </c>
      <c r="R17" s="609"/>
      <c r="S17" s="609"/>
      <c r="T17" s="609"/>
      <c r="U17" s="611"/>
      <c r="V17" s="610"/>
      <c r="W17" s="609"/>
      <c r="X17" s="609"/>
      <c r="Y17" s="609"/>
      <c r="Z17" s="792" t="s">
        <v>1409</v>
      </c>
      <c r="AA17" s="622"/>
      <c r="AB17" s="622"/>
      <c r="AC17" s="793"/>
      <c r="AD17" s="792"/>
      <c r="AE17" s="793"/>
      <c r="AF17" s="610" t="s">
        <v>1431</v>
      </c>
      <c r="AG17" s="609"/>
      <c r="AH17" s="609"/>
      <c r="AI17" s="609"/>
      <c r="AJ17" s="609"/>
      <c r="AK17" s="611"/>
      <c r="AL17" s="610" t="s">
        <v>1431</v>
      </c>
      <c r="AM17" s="611"/>
    </row>
    <row r="18" spans="1:39" ht="36.75" customHeight="1" thickBot="1" x14ac:dyDescent="0.25">
      <c r="A18" s="609" t="s">
        <v>1343</v>
      </c>
      <c r="B18" s="689" t="s">
        <v>520</v>
      </c>
      <c r="C18" s="79" t="s">
        <v>53</v>
      </c>
      <c r="D18" s="1938">
        <v>2</v>
      </c>
      <c r="E18" s="1939"/>
      <c r="F18" s="1940"/>
      <c r="G18" s="605">
        <v>4</v>
      </c>
      <c r="H18" s="605">
        <v>1</v>
      </c>
      <c r="I18" s="605">
        <v>0</v>
      </c>
      <c r="J18" s="606">
        <v>2</v>
      </c>
      <c r="K18" s="605">
        <v>0</v>
      </c>
      <c r="L18" s="605">
        <v>3</v>
      </c>
      <c r="M18" s="1705">
        <v>20</v>
      </c>
      <c r="N18" s="1705">
        <v>0</v>
      </c>
      <c r="O18" s="466" t="s">
        <v>1870</v>
      </c>
      <c r="Q18" s="775" t="s">
        <v>1473</v>
      </c>
      <c r="R18" s="776"/>
      <c r="S18" s="776"/>
      <c r="T18" s="776"/>
      <c r="U18" s="777"/>
      <c r="V18" s="775"/>
      <c r="W18" s="776"/>
      <c r="X18" s="776"/>
      <c r="Y18" s="776"/>
      <c r="Z18" s="782" t="s">
        <v>1473</v>
      </c>
      <c r="AA18" s="779"/>
      <c r="AB18" s="779"/>
      <c r="AC18" s="780"/>
      <c r="AD18" s="778"/>
      <c r="AE18" s="780"/>
      <c r="AF18" s="775" t="s">
        <v>1431</v>
      </c>
      <c r="AG18" s="1052"/>
      <c r="AH18" s="732"/>
      <c r="AI18" s="1053"/>
      <c r="AJ18" s="1053"/>
      <c r="AK18" s="788"/>
      <c r="AL18" s="775"/>
      <c r="AM18" s="777"/>
    </row>
    <row r="19" spans="1:39" ht="15" customHeight="1" thickBot="1" x14ac:dyDescent="0.25">
      <c r="B19" s="139"/>
      <c r="C19" s="236" t="s">
        <v>30</v>
      </c>
      <c r="D19" s="1941">
        <f>SUM(D9:D18)</f>
        <v>30</v>
      </c>
      <c r="E19" s="1942"/>
      <c r="F19" s="1943"/>
      <c r="G19" s="238">
        <f>SUM(G10:G18)</f>
        <v>113</v>
      </c>
      <c r="H19" s="238">
        <v>1</v>
      </c>
      <c r="I19" s="238">
        <f>SUM(I10:I18)</f>
        <v>105</v>
      </c>
      <c r="J19" s="238">
        <v>2</v>
      </c>
      <c r="K19" s="238">
        <f>SUM(K10:K18)</f>
        <v>0</v>
      </c>
      <c r="L19" s="238">
        <v>3</v>
      </c>
      <c r="M19" s="240">
        <f>SUM(M9:M18)</f>
        <v>234</v>
      </c>
      <c r="N19" s="240">
        <f>SUM(N10:N18)</f>
        <v>349.5</v>
      </c>
      <c r="O19" s="227"/>
    </row>
    <row r="20" spans="1:39" ht="21" customHeight="1" x14ac:dyDescent="0.2">
      <c r="B20" s="139"/>
      <c r="C20" s="196"/>
      <c r="D20" s="197"/>
      <c r="E20" s="197"/>
      <c r="F20" s="197"/>
      <c r="G20" s="198"/>
      <c r="H20" s="198"/>
      <c r="I20" s="198"/>
      <c r="J20" s="198"/>
      <c r="K20" s="198"/>
      <c r="L20" s="198"/>
      <c r="M20" s="200"/>
      <c r="N20" s="200"/>
      <c r="Q20" s="1966" t="s">
        <v>1757</v>
      </c>
      <c r="R20" s="1967"/>
      <c r="S20" s="1967"/>
      <c r="T20" s="1967"/>
      <c r="U20" s="1968"/>
      <c r="V20" s="1969" t="s">
        <v>562</v>
      </c>
      <c r="W20" s="1967"/>
      <c r="X20" s="1967"/>
      <c r="Y20" s="1967"/>
      <c r="Z20" s="1970" t="s">
        <v>563</v>
      </c>
      <c r="AA20" s="1971"/>
      <c r="AB20" s="1971"/>
      <c r="AC20" s="1972"/>
      <c r="AD20" s="1970" t="s">
        <v>564</v>
      </c>
      <c r="AE20" s="1971"/>
      <c r="AF20" s="1977" t="s">
        <v>613</v>
      </c>
      <c r="AG20" s="1978"/>
      <c r="AH20" s="1978"/>
      <c r="AI20" s="1978"/>
      <c r="AJ20" s="1978"/>
      <c r="AK20" s="1979"/>
      <c r="AL20" s="1973" t="s">
        <v>565</v>
      </c>
      <c r="AM20" s="1974"/>
    </row>
    <row r="21" spans="1:39" ht="15" customHeight="1" x14ac:dyDescent="0.2">
      <c r="B21" s="139"/>
      <c r="C21" s="196"/>
      <c r="D21" s="197"/>
      <c r="E21" s="197"/>
      <c r="F21" s="197"/>
      <c r="G21" s="198"/>
      <c r="H21" s="198"/>
      <c r="I21" s="198"/>
      <c r="J21" s="198"/>
      <c r="K21" s="198"/>
      <c r="L21" s="198"/>
      <c r="M21" s="200"/>
      <c r="N21" s="200"/>
      <c r="Q21" s="477" t="s">
        <v>566</v>
      </c>
      <c r="R21" s="476" t="s">
        <v>567</v>
      </c>
      <c r="S21" s="476" t="s">
        <v>568</v>
      </c>
      <c r="T21" s="476" t="s">
        <v>570</v>
      </c>
      <c r="U21" s="767" t="s">
        <v>571</v>
      </c>
      <c r="V21" s="1975" t="s">
        <v>566</v>
      </c>
      <c r="W21" s="1976"/>
      <c r="X21" s="1976" t="s">
        <v>567</v>
      </c>
      <c r="Y21" s="1976"/>
      <c r="Z21" s="273" t="s">
        <v>566</v>
      </c>
      <c r="AA21" s="274" t="s">
        <v>567</v>
      </c>
      <c r="AB21" s="274" t="s">
        <v>568</v>
      </c>
      <c r="AC21" s="306" t="s">
        <v>570</v>
      </c>
      <c r="AD21" s="1989" t="s">
        <v>566</v>
      </c>
      <c r="AE21" s="2000"/>
      <c r="AF21" s="1975" t="s">
        <v>566</v>
      </c>
      <c r="AG21" s="1976"/>
      <c r="AH21" s="1976" t="s">
        <v>572</v>
      </c>
      <c r="AI21" s="1976"/>
      <c r="AJ21" s="1997" t="s">
        <v>570</v>
      </c>
      <c r="AK21" s="1988"/>
      <c r="AL21" s="1987" t="s">
        <v>566</v>
      </c>
      <c r="AM21" s="1988"/>
    </row>
    <row r="22" spans="1:39" ht="30" customHeight="1" x14ac:dyDescent="0.2">
      <c r="A22" s="672" t="s">
        <v>1341</v>
      </c>
      <c r="B22" s="152" t="s">
        <v>1105</v>
      </c>
      <c r="C22" s="148" t="s">
        <v>15</v>
      </c>
      <c r="D22" s="1928" t="s">
        <v>5</v>
      </c>
      <c r="E22" s="1929"/>
      <c r="F22" s="1930"/>
      <c r="G22" s="154" t="s">
        <v>7</v>
      </c>
      <c r="H22" s="154" t="s">
        <v>8</v>
      </c>
      <c r="I22" s="155" t="s">
        <v>9</v>
      </c>
      <c r="J22" s="156" t="s">
        <v>8</v>
      </c>
      <c r="K22" s="155" t="s">
        <v>10</v>
      </c>
      <c r="L22" s="156" t="s">
        <v>11</v>
      </c>
      <c r="M22" s="157" t="s">
        <v>12</v>
      </c>
      <c r="N22" s="155" t="s">
        <v>13</v>
      </c>
      <c r="O22" s="158" t="s">
        <v>14</v>
      </c>
      <c r="Q22" s="275" t="s">
        <v>573</v>
      </c>
      <c r="R22" s="276" t="s">
        <v>573</v>
      </c>
      <c r="S22" s="276" t="s">
        <v>573</v>
      </c>
      <c r="T22" s="276" t="s">
        <v>573</v>
      </c>
      <c r="U22" s="277" t="s">
        <v>573</v>
      </c>
      <c r="V22" s="275" t="s">
        <v>573</v>
      </c>
      <c r="W22" s="276" t="s">
        <v>574</v>
      </c>
      <c r="X22" s="276" t="s">
        <v>573</v>
      </c>
      <c r="Y22" s="276" t="s">
        <v>574</v>
      </c>
      <c r="Z22" s="278" t="s">
        <v>573</v>
      </c>
      <c r="AA22" s="279" t="s">
        <v>573</v>
      </c>
      <c r="AB22" s="279" t="s">
        <v>573</v>
      </c>
      <c r="AC22" s="280" t="s">
        <v>573</v>
      </c>
      <c r="AD22" s="278" t="s">
        <v>573</v>
      </c>
      <c r="AE22" s="279" t="s">
        <v>574</v>
      </c>
      <c r="AF22" s="600" t="s">
        <v>573</v>
      </c>
      <c r="AG22" s="725" t="s">
        <v>574</v>
      </c>
      <c r="AH22" s="302" t="s">
        <v>573</v>
      </c>
      <c r="AI22" s="725" t="s">
        <v>574</v>
      </c>
      <c r="AJ22" s="725" t="s">
        <v>573</v>
      </c>
      <c r="AK22" s="601" t="s">
        <v>574</v>
      </c>
      <c r="AL22" s="522" t="s">
        <v>573</v>
      </c>
      <c r="AM22" s="524" t="s">
        <v>574</v>
      </c>
    </row>
    <row r="23" spans="1:39" ht="15" customHeight="1" x14ac:dyDescent="0.2">
      <c r="A23" s="227"/>
      <c r="B23" s="633" t="s">
        <v>1106</v>
      </c>
      <c r="C23" s="76" t="s">
        <v>802</v>
      </c>
      <c r="D23" s="1950"/>
      <c r="E23" s="1951"/>
      <c r="F23" s="1952"/>
      <c r="G23" s="164"/>
      <c r="H23" s="160"/>
      <c r="I23" s="164"/>
      <c r="J23" s="164"/>
      <c r="K23" s="160"/>
      <c r="L23" s="160"/>
      <c r="M23" s="160"/>
      <c r="N23" s="160"/>
      <c r="O23" s="162"/>
      <c r="Q23" s="773"/>
      <c r="R23" s="602"/>
      <c r="S23" s="602"/>
      <c r="T23" s="602"/>
      <c r="U23" s="774"/>
      <c r="V23" s="773"/>
      <c r="W23" s="602"/>
      <c r="X23" s="602"/>
      <c r="Y23" s="602"/>
      <c r="Z23" s="773"/>
      <c r="AA23" s="602"/>
      <c r="AB23" s="602"/>
      <c r="AC23" s="774"/>
      <c r="AD23" s="773"/>
      <c r="AE23" s="602"/>
      <c r="AF23" s="785"/>
      <c r="AG23" s="603"/>
      <c r="AH23" s="603"/>
      <c r="AI23" s="603"/>
      <c r="AJ23" s="603"/>
      <c r="AK23" s="786"/>
      <c r="AL23" s="773"/>
      <c r="AM23" s="774"/>
    </row>
    <row r="24" spans="1:39" ht="15" customHeight="1" x14ac:dyDescent="0.2">
      <c r="A24" s="787" t="s">
        <v>1438</v>
      </c>
      <c r="B24" s="632" t="s">
        <v>1107</v>
      </c>
      <c r="C24" s="77" t="s">
        <v>274</v>
      </c>
      <c r="D24" s="1922">
        <v>8</v>
      </c>
      <c r="E24" s="1937"/>
      <c r="F24" s="1923"/>
      <c r="G24" s="164">
        <v>30</v>
      </c>
      <c r="H24" s="164">
        <v>1</v>
      </c>
      <c r="I24" s="167">
        <v>30</v>
      </c>
      <c r="J24" s="167">
        <v>2</v>
      </c>
      <c r="K24" s="164">
        <v>0</v>
      </c>
      <c r="L24" s="167">
        <v>3</v>
      </c>
      <c r="M24" s="168">
        <f>SUM(G24,I24,K24)</f>
        <v>60</v>
      </c>
      <c r="N24" s="168">
        <f>((G24*H24)*1.5)+((I24*J24)*1)+((K24*L24)*1)</f>
        <v>105</v>
      </c>
      <c r="O24" s="103" t="s">
        <v>19</v>
      </c>
      <c r="Q24" s="287">
        <v>4</v>
      </c>
      <c r="R24" s="227"/>
      <c r="S24" s="227"/>
      <c r="T24" s="227"/>
      <c r="U24" s="614"/>
      <c r="V24" s="287">
        <v>4</v>
      </c>
      <c r="W24" s="227" t="s">
        <v>908</v>
      </c>
      <c r="X24" s="227"/>
      <c r="Y24" s="227"/>
      <c r="Z24" s="612"/>
      <c r="AA24" s="604"/>
      <c r="AB24" s="604"/>
      <c r="AC24" s="613"/>
      <c r="AD24" s="612">
        <v>8</v>
      </c>
      <c r="AE24" s="604" t="s">
        <v>908</v>
      </c>
      <c r="AF24" s="287"/>
      <c r="AG24" s="227"/>
      <c r="AH24" s="227"/>
      <c r="AI24" s="227"/>
      <c r="AJ24" s="227"/>
      <c r="AK24" s="614"/>
      <c r="AL24" s="287" t="s">
        <v>1432</v>
      </c>
      <c r="AM24" s="614" t="s">
        <v>908</v>
      </c>
    </row>
    <row r="25" spans="1:39" ht="15" customHeight="1" x14ac:dyDescent="0.2">
      <c r="A25" s="787" t="s">
        <v>1439</v>
      </c>
      <c r="B25" s="632" t="s">
        <v>1108</v>
      </c>
      <c r="C25" s="77" t="s">
        <v>272</v>
      </c>
      <c r="D25" s="1922">
        <v>8</v>
      </c>
      <c r="E25" s="1937"/>
      <c r="F25" s="1923"/>
      <c r="G25" s="164">
        <v>30</v>
      </c>
      <c r="H25" s="164">
        <v>1</v>
      </c>
      <c r="I25" s="167">
        <v>30</v>
      </c>
      <c r="J25" s="167">
        <v>2</v>
      </c>
      <c r="K25" s="164">
        <v>0</v>
      </c>
      <c r="L25" s="167">
        <v>3</v>
      </c>
      <c r="M25" s="168">
        <f>SUM(G25,I25,K25)</f>
        <v>60</v>
      </c>
      <c r="N25" s="168">
        <f>((G25*H25)*1.5)+((I25*J25)*1)+((K25*L25)*1)</f>
        <v>105</v>
      </c>
      <c r="O25" s="103"/>
      <c r="Q25" s="287">
        <v>3</v>
      </c>
      <c r="R25" s="227"/>
      <c r="S25" s="227">
        <v>1</v>
      </c>
      <c r="T25" s="227"/>
      <c r="U25" s="614"/>
      <c r="V25" s="287">
        <v>4</v>
      </c>
      <c r="W25" s="227" t="s">
        <v>908</v>
      </c>
      <c r="X25" s="227"/>
      <c r="Y25" s="227"/>
      <c r="Z25" s="612"/>
      <c r="AA25" s="604"/>
      <c r="AB25" s="604"/>
      <c r="AC25" s="613"/>
      <c r="AD25" s="612">
        <v>8</v>
      </c>
      <c r="AE25" s="604" t="s">
        <v>908</v>
      </c>
      <c r="AF25" s="287"/>
      <c r="AG25" s="227"/>
      <c r="AH25" s="227"/>
      <c r="AI25" s="227"/>
      <c r="AJ25" s="227"/>
      <c r="AK25" s="614"/>
      <c r="AL25" s="287" t="s">
        <v>1432</v>
      </c>
      <c r="AM25" s="614" t="s">
        <v>908</v>
      </c>
    </row>
    <row r="26" spans="1:39" s="608" customFormat="1" ht="15" customHeight="1" x14ac:dyDescent="0.2">
      <c r="A26" s="609"/>
      <c r="B26" s="688" t="s">
        <v>1109</v>
      </c>
      <c r="C26" s="78" t="s">
        <v>803</v>
      </c>
      <c r="D26" s="1950"/>
      <c r="E26" s="1951"/>
      <c r="F26" s="1952"/>
      <c r="G26" s="164"/>
      <c r="H26" s="615"/>
      <c r="I26" s="164"/>
      <c r="J26" s="168"/>
      <c r="K26" s="615"/>
      <c r="L26" s="615"/>
      <c r="M26" s="616"/>
      <c r="N26" s="616"/>
      <c r="O26" s="414"/>
      <c r="Q26" s="773"/>
      <c r="R26" s="602"/>
      <c r="S26" s="602"/>
      <c r="T26" s="602"/>
      <c r="U26" s="774"/>
      <c r="V26" s="773"/>
      <c r="W26" s="602"/>
      <c r="X26" s="602"/>
      <c r="Y26" s="602"/>
      <c r="Z26" s="773"/>
      <c r="AA26" s="602"/>
      <c r="AB26" s="602"/>
      <c r="AC26" s="774"/>
      <c r="AD26" s="773"/>
      <c r="AE26" s="602"/>
      <c r="AF26" s="785"/>
      <c r="AG26" s="603"/>
      <c r="AH26" s="603"/>
      <c r="AI26" s="603"/>
      <c r="AJ26" s="603"/>
      <c r="AK26" s="786"/>
      <c r="AL26" s="773"/>
      <c r="AM26" s="774"/>
    </row>
    <row r="27" spans="1:39" ht="15" customHeight="1" x14ac:dyDescent="0.2">
      <c r="A27" s="787" t="s">
        <v>1440</v>
      </c>
      <c r="B27" s="632" t="s">
        <v>1110</v>
      </c>
      <c r="C27" s="77" t="s">
        <v>275</v>
      </c>
      <c r="D27" s="1922">
        <v>4</v>
      </c>
      <c r="E27" s="1937"/>
      <c r="F27" s="1923"/>
      <c r="G27" s="164">
        <v>10</v>
      </c>
      <c r="H27" s="164">
        <v>1</v>
      </c>
      <c r="I27" s="167">
        <v>10</v>
      </c>
      <c r="J27" s="167">
        <v>2</v>
      </c>
      <c r="K27" s="164">
        <v>10</v>
      </c>
      <c r="L27" s="167">
        <v>3</v>
      </c>
      <c r="M27" s="168">
        <f>SUM(G27,I27,K27)</f>
        <v>30</v>
      </c>
      <c r="N27" s="168">
        <f>((G27*H27)*1.5)+((I27*J27)*1)+((K27*L27)*1)</f>
        <v>65</v>
      </c>
      <c r="O27" s="103"/>
      <c r="Q27" s="287">
        <v>2</v>
      </c>
      <c r="R27" s="227"/>
      <c r="S27" s="227"/>
      <c r="T27" s="227"/>
      <c r="U27" s="614"/>
      <c r="V27" s="287">
        <v>2</v>
      </c>
      <c r="W27" s="227" t="s">
        <v>908</v>
      </c>
      <c r="X27" s="227"/>
      <c r="Y27" s="227"/>
      <c r="Z27" s="612"/>
      <c r="AA27" s="604"/>
      <c r="AB27" s="604"/>
      <c r="AC27" s="613"/>
      <c r="AD27" s="612">
        <v>4</v>
      </c>
      <c r="AE27" s="604" t="s">
        <v>908</v>
      </c>
      <c r="AF27" s="287"/>
      <c r="AG27" s="227"/>
      <c r="AH27" s="227"/>
      <c r="AI27" s="227"/>
      <c r="AJ27" s="227"/>
      <c r="AK27" s="614"/>
      <c r="AL27" s="287" t="s">
        <v>1433</v>
      </c>
      <c r="AM27" s="614" t="s">
        <v>908</v>
      </c>
    </row>
    <row r="28" spans="1:39" ht="15" customHeight="1" x14ac:dyDescent="0.2">
      <c r="A28" s="787" t="s">
        <v>1441</v>
      </c>
      <c r="B28" s="632" t="s">
        <v>1111</v>
      </c>
      <c r="C28" s="77" t="s">
        <v>276</v>
      </c>
      <c r="D28" s="1922">
        <v>4</v>
      </c>
      <c r="E28" s="1937"/>
      <c r="F28" s="1923"/>
      <c r="G28" s="164">
        <v>15</v>
      </c>
      <c r="H28" s="164">
        <v>1</v>
      </c>
      <c r="I28" s="167">
        <v>15</v>
      </c>
      <c r="J28" s="167">
        <v>2</v>
      </c>
      <c r="K28" s="164">
        <v>0</v>
      </c>
      <c r="L28" s="167">
        <v>3</v>
      </c>
      <c r="M28" s="168">
        <f>SUM(G28,I28,K28)</f>
        <v>30</v>
      </c>
      <c r="N28" s="168">
        <f>((G28*H28)*1.5)+((I28*J28)*1)+((K28*L28)*1)</f>
        <v>52.5</v>
      </c>
      <c r="O28" s="103"/>
      <c r="Q28" s="287">
        <v>2</v>
      </c>
      <c r="R28" s="227"/>
      <c r="S28" s="227"/>
      <c r="T28" s="227"/>
      <c r="U28" s="614"/>
      <c r="V28" s="287">
        <v>2</v>
      </c>
      <c r="W28" s="227" t="s">
        <v>908</v>
      </c>
      <c r="X28" s="227"/>
      <c r="Y28" s="227"/>
      <c r="Z28" s="612"/>
      <c r="AA28" s="604"/>
      <c r="AB28" s="604"/>
      <c r="AC28" s="613"/>
      <c r="AD28" s="612">
        <v>4</v>
      </c>
      <c r="AE28" s="604" t="s">
        <v>908</v>
      </c>
      <c r="AF28" s="287"/>
      <c r="AG28" s="227"/>
      <c r="AH28" s="227"/>
      <c r="AI28" s="227"/>
      <c r="AJ28" s="227"/>
      <c r="AK28" s="614"/>
      <c r="AL28" s="287" t="s">
        <v>1433</v>
      </c>
      <c r="AM28" s="614" t="s">
        <v>908</v>
      </c>
    </row>
    <row r="29" spans="1:39" ht="15" customHeight="1" x14ac:dyDescent="0.2">
      <c r="A29" s="227"/>
      <c r="B29" s="633" t="s">
        <v>1112</v>
      </c>
      <c r="C29" s="617" t="s">
        <v>919</v>
      </c>
      <c r="D29" s="1950"/>
      <c r="E29" s="1951"/>
      <c r="F29" s="1952"/>
      <c r="G29" s="164"/>
      <c r="H29" s="615"/>
      <c r="I29" s="164"/>
      <c r="J29" s="168"/>
      <c r="K29" s="615"/>
      <c r="L29" s="615"/>
      <c r="M29" s="616"/>
      <c r="N29" s="616"/>
      <c r="O29" s="414"/>
      <c r="Q29" s="773"/>
      <c r="R29" s="602"/>
      <c r="S29" s="602"/>
      <c r="T29" s="602"/>
      <c r="U29" s="774"/>
      <c r="V29" s="773"/>
      <c r="W29" s="602"/>
      <c r="X29" s="602"/>
      <c r="Y29" s="602"/>
      <c r="Z29" s="773"/>
      <c r="AA29" s="602"/>
      <c r="AB29" s="602"/>
      <c r="AC29" s="774"/>
      <c r="AD29" s="773"/>
      <c r="AE29" s="602"/>
      <c r="AF29" s="785"/>
      <c r="AG29" s="603"/>
      <c r="AH29" s="603"/>
      <c r="AI29" s="603"/>
      <c r="AJ29" s="603"/>
      <c r="AK29" s="786"/>
      <c r="AL29" s="773"/>
      <c r="AM29" s="774"/>
    </row>
    <row r="30" spans="1:39" s="608" customFormat="1" ht="15" customHeight="1" x14ac:dyDescent="0.2">
      <c r="A30" s="609" t="s">
        <v>1344</v>
      </c>
      <c r="B30" s="253" t="s">
        <v>1113</v>
      </c>
      <c r="C30" s="79" t="s">
        <v>731</v>
      </c>
      <c r="D30" s="1938">
        <v>2</v>
      </c>
      <c r="E30" s="1939"/>
      <c r="F30" s="1940"/>
      <c r="G30" s="605">
        <v>2</v>
      </c>
      <c r="H30" s="605">
        <v>1</v>
      </c>
      <c r="I30" s="1691">
        <v>12</v>
      </c>
      <c r="J30" s="605">
        <v>2</v>
      </c>
      <c r="K30" s="605">
        <v>0</v>
      </c>
      <c r="L30" s="605">
        <v>3</v>
      </c>
      <c r="M30" s="1705">
        <v>20</v>
      </c>
      <c r="N30" s="607">
        <f>((G30*H30)*1.5)+((I30*J30)*1)+((K30*L30)*1)</f>
        <v>27</v>
      </c>
      <c r="O30" s="1662" t="s">
        <v>1850</v>
      </c>
      <c r="Q30" s="610" t="s">
        <v>1416</v>
      </c>
      <c r="R30" s="609"/>
      <c r="S30" s="609" t="s">
        <v>1416</v>
      </c>
      <c r="T30" s="609"/>
      <c r="U30" s="611"/>
      <c r="V30" s="610"/>
      <c r="W30" s="609"/>
      <c r="X30" s="609"/>
      <c r="Y30" s="609"/>
      <c r="Z30" s="792" t="s">
        <v>1416</v>
      </c>
      <c r="AA30" s="622"/>
      <c r="AB30" s="622" t="s">
        <v>1416</v>
      </c>
      <c r="AC30" s="793"/>
      <c r="AD30" s="792"/>
      <c r="AE30" s="622"/>
      <c r="AF30" s="610" t="s">
        <v>1431</v>
      </c>
      <c r="AG30" s="609"/>
      <c r="AH30" s="609"/>
      <c r="AI30" s="609"/>
      <c r="AJ30" s="609"/>
      <c r="AK30" s="611"/>
      <c r="AL30" s="610"/>
      <c r="AM30" s="611"/>
    </row>
    <row r="31" spans="1:39" s="608" customFormat="1" ht="19.5" customHeight="1" x14ac:dyDescent="0.2">
      <c r="A31" s="609" t="s">
        <v>1346</v>
      </c>
      <c r="B31" s="621" t="s">
        <v>549</v>
      </c>
      <c r="C31" s="586" t="s">
        <v>61</v>
      </c>
      <c r="D31" s="1938">
        <v>2</v>
      </c>
      <c r="E31" s="1939"/>
      <c r="F31" s="1940"/>
      <c r="G31" s="605">
        <v>0</v>
      </c>
      <c r="H31" s="605">
        <v>1</v>
      </c>
      <c r="I31" s="605">
        <v>20</v>
      </c>
      <c r="J31" s="605">
        <v>2</v>
      </c>
      <c r="K31" s="605">
        <v>0</v>
      </c>
      <c r="L31" s="606">
        <v>3</v>
      </c>
      <c r="M31" s="607">
        <f>SUM(G31,I31,K31)</f>
        <v>20</v>
      </c>
      <c r="N31" s="607">
        <f>((G31*H31)*1.5)+((I31*J31)*1)+((K31*L31)*1)</f>
        <v>40</v>
      </c>
      <c r="O31" s="413" t="s">
        <v>52</v>
      </c>
      <c r="Q31" s="610" t="s">
        <v>1416</v>
      </c>
      <c r="R31" s="609"/>
      <c r="S31" s="609" t="s">
        <v>1416</v>
      </c>
      <c r="T31" s="609"/>
      <c r="U31" s="611"/>
      <c r="V31" s="610"/>
      <c r="W31" s="609"/>
      <c r="X31" s="609"/>
      <c r="Y31" s="609"/>
      <c r="Z31" s="792" t="s">
        <v>1416</v>
      </c>
      <c r="AA31" s="622"/>
      <c r="AB31" s="622" t="s">
        <v>1416</v>
      </c>
      <c r="AC31" s="793"/>
      <c r="AD31" s="792"/>
      <c r="AE31" s="622"/>
      <c r="AF31" s="1914" t="s">
        <v>1562</v>
      </c>
      <c r="AG31" s="1915"/>
      <c r="AH31" s="1915"/>
      <c r="AI31" s="1915"/>
      <c r="AJ31" s="1915"/>
      <c r="AK31" s="1915"/>
      <c r="AL31" s="1915"/>
      <c r="AM31" s="1916"/>
    </row>
    <row r="32" spans="1:39" s="608" customFormat="1" ht="15" customHeight="1" thickBot="1" x14ac:dyDescent="0.25">
      <c r="A32" s="609" t="s">
        <v>1345</v>
      </c>
      <c r="B32" s="253" t="s">
        <v>519</v>
      </c>
      <c r="C32" s="79" t="s">
        <v>62</v>
      </c>
      <c r="D32" s="1938">
        <v>2</v>
      </c>
      <c r="E32" s="1939"/>
      <c r="F32" s="1940"/>
      <c r="G32" s="605">
        <v>10</v>
      </c>
      <c r="H32" s="605">
        <v>0</v>
      </c>
      <c r="I32" s="605">
        <v>0</v>
      </c>
      <c r="J32" s="605">
        <v>2</v>
      </c>
      <c r="K32" s="605">
        <v>0</v>
      </c>
      <c r="L32" s="605">
        <v>3</v>
      </c>
      <c r="M32" s="607">
        <f>SUM(G32,I32,K32)</f>
        <v>10</v>
      </c>
      <c r="N32" s="607">
        <f>((G32*H32)*1.5)+((I32*J32)*1)+((K32*L32)*1)</f>
        <v>0</v>
      </c>
      <c r="O32" s="413"/>
      <c r="Q32" s="775"/>
      <c r="R32" s="776"/>
      <c r="S32" s="776"/>
      <c r="T32" s="776"/>
      <c r="U32" s="777"/>
      <c r="V32" s="775"/>
      <c r="W32" s="776"/>
      <c r="X32" s="776"/>
      <c r="Y32" s="776"/>
      <c r="Z32" s="782"/>
      <c r="AA32" s="783"/>
      <c r="AB32" s="783"/>
      <c r="AC32" s="784"/>
      <c r="AD32" s="782"/>
      <c r="AE32" s="783"/>
      <c r="AF32" s="775"/>
      <c r="AG32" s="776"/>
      <c r="AH32" s="776"/>
      <c r="AI32" s="776"/>
      <c r="AJ32" s="776"/>
      <c r="AK32" s="777"/>
      <c r="AL32" s="775"/>
      <c r="AM32" s="777"/>
    </row>
    <row r="33" spans="1:39" ht="15" customHeight="1" thickBot="1" x14ac:dyDescent="0.25">
      <c r="B33" s="623" t="s">
        <v>19</v>
      </c>
      <c r="C33" s="624" t="s">
        <v>31</v>
      </c>
      <c r="D33" s="1941">
        <f>SUM(D23:D32)</f>
        <v>30</v>
      </c>
      <c r="E33" s="1942"/>
      <c r="F33" s="1943"/>
      <c r="G33" s="262">
        <f>SUM(G23:G32)</f>
        <v>97</v>
      </c>
      <c r="H33" s="625">
        <v>1</v>
      </c>
      <c r="I33" s="262">
        <f>SUM(I23:I32)</f>
        <v>117</v>
      </c>
      <c r="J33" s="625">
        <v>2</v>
      </c>
      <c r="K33" s="262">
        <f>SUM(K23:K32)</f>
        <v>10</v>
      </c>
      <c r="L33" s="625">
        <v>3</v>
      </c>
      <c r="M33" s="626">
        <f>SUM(M23:M32)</f>
        <v>230</v>
      </c>
      <c r="N33" s="626">
        <f>SUM(N24:N32)</f>
        <v>394.5</v>
      </c>
      <c r="O33" s="411"/>
    </row>
    <row r="34" spans="1:39" ht="15" customHeight="1" thickBot="1" x14ac:dyDescent="0.25">
      <c r="B34" s="139"/>
      <c r="C34" s="627" t="s">
        <v>22</v>
      </c>
      <c r="D34" s="1953">
        <f>SUM(D19,D33)</f>
        <v>60</v>
      </c>
      <c r="E34" s="1954"/>
      <c r="F34" s="1955"/>
      <c r="G34" s="239">
        <f>SUM(G19,G33)</f>
        <v>210</v>
      </c>
      <c r="H34" s="238">
        <v>1</v>
      </c>
      <c r="I34" s="239">
        <f>SUM(I19,I33)</f>
        <v>222</v>
      </c>
      <c r="J34" s="237">
        <v>2</v>
      </c>
      <c r="K34" s="239">
        <f>SUM(K19,K33)</f>
        <v>10</v>
      </c>
      <c r="L34" s="238">
        <v>3</v>
      </c>
      <c r="M34" s="626">
        <f>SUM(M19,M33)</f>
        <v>464</v>
      </c>
      <c r="N34" s="626">
        <f>SUM(N19,N33)</f>
        <v>744</v>
      </c>
      <c r="O34" s="415"/>
      <c r="Q34" s="1920" t="s">
        <v>559</v>
      </c>
      <c r="R34" s="1921"/>
      <c r="S34" s="1921"/>
      <c r="T34" s="1921"/>
      <c r="U34" s="1921"/>
      <c r="V34" s="1921"/>
      <c r="W34" s="1921"/>
      <c r="X34" s="1921"/>
      <c r="Y34" s="1921"/>
      <c r="Z34" s="1980" t="s">
        <v>560</v>
      </c>
      <c r="AA34" s="1981"/>
      <c r="AB34" s="1981"/>
      <c r="AC34" s="1981"/>
      <c r="AD34" s="1981"/>
      <c r="AE34" s="1981"/>
      <c r="AF34" s="2001" t="s">
        <v>608</v>
      </c>
      <c r="AG34" s="2002"/>
      <c r="AH34" s="2002"/>
      <c r="AI34" s="2002"/>
      <c r="AJ34" s="2002"/>
      <c r="AK34" s="2003"/>
      <c r="AL34" s="1998" t="s">
        <v>607</v>
      </c>
      <c r="AM34" s="1999"/>
    </row>
    <row r="35" spans="1:39" ht="25.5" customHeight="1" x14ac:dyDescent="0.2">
      <c r="B35" s="139"/>
      <c r="C35" s="454"/>
      <c r="D35" s="199"/>
      <c r="E35" s="199"/>
      <c r="F35" s="199"/>
      <c r="G35" s="199"/>
      <c r="H35" s="198"/>
      <c r="I35" s="199"/>
      <c r="J35" s="197"/>
      <c r="K35" s="198"/>
      <c r="L35" s="198"/>
      <c r="M35" s="455"/>
      <c r="N35" s="456"/>
      <c r="O35" s="416"/>
      <c r="Q35" s="1966" t="s">
        <v>1757</v>
      </c>
      <c r="R35" s="1967"/>
      <c r="S35" s="1967"/>
      <c r="T35" s="1967"/>
      <c r="U35" s="1968"/>
      <c r="V35" s="1969" t="s">
        <v>562</v>
      </c>
      <c r="W35" s="1967"/>
      <c r="X35" s="1967"/>
      <c r="Y35" s="1967"/>
      <c r="Z35" s="1970" t="s">
        <v>563</v>
      </c>
      <c r="AA35" s="1971"/>
      <c r="AB35" s="1971"/>
      <c r="AC35" s="1972"/>
      <c r="AD35" s="1970" t="s">
        <v>564</v>
      </c>
      <c r="AE35" s="1971"/>
      <c r="AF35" s="1977" t="s">
        <v>613</v>
      </c>
      <c r="AG35" s="1978"/>
      <c r="AH35" s="1978"/>
      <c r="AI35" s="1978"/>
      <c r="AJ35" s="1978"/>
      <c r="AK35" s="1979"/>
      <c r="AL35" s="1973" t="s">
        <v>565</v>
      </c>
      <c r="AM35" s="1974"/>
    </row>
    <row r="36" spans="1:39" ht="36" x14ac:dyDescent="0.2">
      <c r="B36" s="148" t="s">
        <v>628</v>
      </c>
      <c r="C36" s="148" t="s">
        <v>627</v>
      </c>
      <c r="D36" s="628" t="s">
        <v>5</v>
      </c>
      <c r="E36" s="629"/>
      <c r="F36" s="629"/>
      <c r="G36" s="1244" t="s">
        <v>268</v>
      </c>
      <c r="H36" s="150"/>
      <c r="I36" s="150"/>
      <c r="J36" s="150"/>
      <c r="K36" s="150"/>
      <c r="L36" s="150"/>
      <c r="M36" s="150"/>
      <c r="N36" s="150"/>
      <c r="O36" s="151"/>
      <c r="Q36" s="477" t="s">
        <v>566</v>
      </c>
      <c r="R36" s="476" t="s">
        <v>567</v>
      </c>
      <c r="S36" s="476" t="s">
        <v>568</v>
      </c>
      <c r="T36" s="476" t="s">
        <v>570</v>
      </c>
      <c r="U36" s="767" t="s">
        <v>571</v>
      </c>
      <c r="V36" s="1975" t="s">
        <v>566</v>
      </c>
      <c r="W36" s="1976"/>
      <c r="X36" s="1976" t="s">
        <v>567</v>
      </c>
      <c r="Y36" s="1976"/>
      <c r="Z36" s="273" t="s">
        <v>566</v>
      </c>
      <c r="AA36" s="274" t="s">
        <v>567</v>
      </c>
      <c r="AB36" s="274" t="s">
        <v>568</v>
      </c>
      <c r="AC36" s="306" t="s">
        <v>570</v>
      </c>
      <c r="AD36" s="1989" t="s">
        <v>566</v>
      </c>
      <c r="AE36" s="2000"/>
      <c r="AF36" s="1975" t="s">
        <v>566</v>
      </c>
      <c r="AG36" s="1976"/>
      <c r="AH36" s="1976" t="s">
        <v>572</v>
      </c>
      <c r="AI36" s="1976"/>
      <c r="AJ36" s="1997" t="s">
        <v>570</v>
      </c>
      <c r="AK36" s="1988"/>
      <c r="AL36" s="1987" t="s">
        <v>566</v>
      </c>
      <c r="AM36" s="1988"/>
    </row>
    <row r="37" spans="1:39" ht="28.5" customHeight="1" x14ac:dyDescent="0.2">
      <c r="A37" s="672" t="s">
        <v>1341</v>
      </c>
      <c r="B37" s="152" t="s">
        <v>1114</v>
      </c>
      <c r="C37" s="148" t="s">
        <v>16</v>
      </c>
      <c r="D37" s="630"/>
      <c r="E37" s="630" t="s">
        <v>1297</v>
      </c>
      <c r="F37" s="630" t="s">
        <v>1296</v>
      </c>
      <c r="G37" s="154" t="s">
        <v>7</v>
      </c>
      <c r="H37" s="154" t="s">
        <v>8</v>
      </c>
      <c r="I37" s="155" t="s">
        <v>9</v>
      </c>
      <c r="J37" s="156" t="s">
        <v>8</v>
      </c>
      <c r="K37" s="155" t="s">
        <v>10</v>
      </c>
      <c r="L37" s="156" t="s">
        <v>11</v>
      </c>
      <c r="M37" s="157" t="s">
        <v>12</v>
      </c>
      <c r="N37" s="155" t="s">
        <v>13</v>
      </c>
      <c r="O37" s="158" t="s">
        <v>14</v>
      </c>
      <c r="Q37" s="275" t="s">
        <v>573</v>
      </c>
      <c r="R37" s="276" t="s">
        <v>573</v>
      </c>
      <c r="S37" s="276" t="s">
        <v>573</v>
      </c>
      <c r="T37" s="276" t="s">
        <v>573</v>
      </c>
      <c r="U37" s="277" t="s">
        <v>573</v>
      </c>
      <c r="V37" s="275" t="s">
        <v>573</v>
      </c>
      <c r="W37" s="276" t="s">
        <v>574</v>
      </c>
      <c r="X37" s="276" t="s">
        <v>573</v>
      </c>
      <c r="Y37" s="276" t="s">
        <v>574</v>
      </c>
      <c r="Z37" s="278" t="s">
        <v>573</v>
      </c>
      <c r="AA37" s="279" t="s">
        <v>573</v>
      </c>
      <c r="AB37" s="279" t="s">
        <v>573</v>
      </c>
      <c r="AC37" s="280" t="s">
        <v>573</v>
      </c>
      <c r="AD37" s="278" t="s">
        <v>573</v>
      </c>
      <c r="AE37" s="279" t="s">
        <v>574</v>
      </c>
      <c r="AF37" s="600" t="s">
        <v>573</v>
      </c>
      <c r="AG37" s="725" t="s">
        <v>574</v>
      </c>
      <c r="AH37" s="302" t="s">
        <v>573</v>
      </c>
      <c r="AI37" s="725" t="s">
        <v>574</v>
      </c>
      <c r="AJ37" s="725" t="s">
        <v>573</v>
      </c>
      <c r="AK37" s="601" t="s">
        <v>574</v>
      </c>
      <c r="AL37" s="522" t="s">
        <v>573</v>
      </c>
      <c r="AM37" s="524" t="s">
        <v>574</v>
      </c>
    </row>
    <row r="38" spans="1:39" ht="40.5" customHeight="1" x14ac:dyDescent="0.2">
      <c r="A38" s="227"/>
      <c r="B38" s="633" t="s">
        <v>1338</v>
      </c>
      <c r="C38" s="76" t="s">
        <v>804</v>
      </c>
      <c r="D38" s="631"/>
      <c r="E38" s="631"/>
      <c r="F38" s="631"/>
      <c r="G38" s="164"/>
      <c r="H38" s="160"/>
      <c r="I38" s="164"/>
      <c r="J38" s="164"/>
      <c r="K38" s="160"/>
      <c r="L38" s="160"/>
      <c r="M38" s="168" t="s">
        <v>19</v>
      </c>
      <c r="N38" s="168" t="s">
        <v>19</v>
      </c>
      <c r="O38" s="162"/>
      <c r="Q38" s="773"/>
      <c r="R38" s="602"/>
      <c r="S38" s="602"/>
      <c r="T38" s="602"/>
      <c r="U38" s="774"/>
      <c r="V38" s="773"/>
      <c r="W38" s="602"/>
      <c r="X38" s="602"/>
      <c r="Y38" s="602"/>
      <c r="Z38" s="773"/>
      <c r="AA38" s="602"/>
      <c r="AB38" s="602"/>
      <c r="AC38" s="774"/>
      <c r="AD38" s="773"/>
      <c r="AE38" s="602"/>
      <c r="AF38" s="785"/>
      <c r="AG38" s="603"/>
      <c r="AH38" s="603"/>
      <c r="AI38" s="603"/>
      <c r="AJ38" s="603"/>
      <c r="AK38" s="786"/>
      <c r="AL38" s="785"/>
      <c r="AM38" s="786"/>
    </row>
    <row r="39" spans="1:39" ht="15" customHeight="1" x14ac:dyDescent="0.2">
      <c r="A39" s="787" t="s">
        <v>1444</v>
      </c>
      <c r="B39" s="632" t="s">
        <v>1115</v>
      </c>
      <c r="C39" s="77" t="s">
        <v>278</v>
      </c>
      <c r="D39" s="167">
        <v>7</v>
      </c>
      <c r="E39" s="167">
        <v>7</v>
      </c>
      <c r="F39" s="167">
        <v>7</v>
      </c>
      <c r="G39" s="164">
        <v>30</v>
      </c>
      <c r="H39" s="164">
        <v>1</v>
      </c>
      <c r="I39" s="164">
        <v>30</v>
      </c>
      <c r="J39" s="164">
        <v>1</v>
      </c>
      <c r="K39" s="164">
        <v>0</v>
      </c>
      <c r="L39" s="164">
        <v>2</v>
      </c>
      <c r="M39" s="168">
        <f>SUM(G39,I39,K39)</f>
        <v>60</v>
      </c>
      <c r="N39" s="168">
        <f>((G39*H39)*1.5)+((I39*J39)*1)+((K39*L39)*1)</f>
        <v>75</v>
      </c>
      <c r="O39" s="103"/>
      <c r="Q39" s="287">
        <v>2.5</v>
      </c>
      <c r="R39" s="227"/>
      <c r="S39" s="227">
        <v>1</v>
      </c>
      <c r="T39" s="227"/>
      <c r="U39" s="614"/>
      <c r="V39" s="287">
        <v>3.5</v>
      </c>
      <c r="W39" s="227" t="s">
        <v>909</v>
      </c>
      <c r="X39" s="227"/>
      <c r="Y39" s="227"/>
      <c r="Z39" s="612"/>
      <c r="AA39" s="604"/>
      <c r="AB39" s="604"/>
      <c r="AC39" s="613"/>
      <c r="AD39" s="612">
        <v>7</v>
      </c>
      <c r="AE39" s="604" t="s">
        <v>909</v>
      </c>
      <c r="AF39" s="287"/>
      <c r="AG39" s="227"/>
      <c r="AH39" s="227"/>
      <c r="AI39" s="227"/>
      <c r="AJ39" s="227"/>
      <c r="AK39" s="614"/>
      <c r="AL39" s="287" t="s">
        <v>1442</v>
      </c>
      <c r="AM39" s="614" t="s">
        <v>908</v>
      </c>
    </row>
    <row r="40" spans="1:39" s="619" customFormat="1" ht="15" customHeight="1" x14ac:dyDescent="0.2">
      <c r="A40" s="789" t="s">
        <v>1445</v>
      </c>
      <c r="B40" s="254" t="s">
        <v>1116</v>
      </c>
      <c r="C40" s="206" t="s">
        <v>279</v>
      </c>
      <c r="D40" s="233">
        <v>6</v>
      </c>
      <c r="E40" s="233">
        <v>6</v>
      </c>
      <c r="F40" s="233">
        <v>6</v>
      </c>
      <c r="G40" s="220">
        <v>30</v>
      </c>
      <c r="H40" s="220">
        <v>1</v>
      </c>
      <c r="I40" s="220">
        <v>30</v>
      </c>
      <c r="J40" s="220">
        <v>1</v>
      </c>
      <c r="K40" s="220">
        <v>0</v>
      </c>
      <c r="L40" s="220">
        <v>2</v>
      </c>
      <c r="M40" s="618">
        <f>SUM(G40,I40,K40)</f>
        <v>60</v>
      </c>
      <c r="N40" s="618">
        <f>((G40*H40)*1.5)+((I40*J40)*1)+((K40*L40)*1)</f>
        <v>75</v>
      </c>
      <c r="O40" s="583" t="s">
        <v>19</v>
      </c>
      <c r="Q40" s="287">
        <v>3</v>
      </c>
      <c r="R40" s="227"/>
      <c r="S40" s="227"/>
      <c r="T40" s="227"/>
      <c r="U40" s="614"/>
      <c r="V40" s="287">
        <v>3</v>
      </c>
      <c r="W40" s="227" t="s">
        <v>908</v>
      </c>
      <c r="X40" s="227"/>
      <c r="Y40" s="227"/>
      <c r="Z40" s="612"/>
      <c r="AA40" s="604"/>
      <c r="AB40" s="604"/>
      <c r="AC40" s="613"/>
      <c r="AD40" s="612">
        <v>6</v>
      </c>
      <c r="AE40" s="604" t="s">
        <v>908</v>
      </c>
      <c r="AF40" s="287"/>
      <c r="AG40" s="227"/>
      <c r="AH40" s="227"/>
      <c r="AI40" s="227"/>
      <c r="AJ40" s="227"/>
      <c r="AK40" s="614"/>
      <c r="AL40" s="287" t="s">
        <v>1443</v>
      </c>
      <c r="AM40" s="614" t="s">
        <v>908</v>
      </c>
    </row>
    <row r="41" spans="1:39" ht="15" customHeight="1" x14ac:dyDescent="0.2">
      <c r="A41" s="787" t="s">
        <v>1446</v>
      </c>
      <c r="B41" s="632" t="s">
        <v>1117</v>
      </c>
      <c r="C41" s="77" t="s">
        <v>280</v>
      </c>
      <c r="D41" s="167">
        <v>4</v>
      </c>
      <c r="E41" s="167">
        <v>4</v>
      </c>
      <c r="F41" s="167">
        <v>4</v>
      </c>
      <c r="G41" s="164">
        <v>15</v>
      </c>
      <c r="H41" s="164">
        <v>1</v>
      </c>
      <c r="I41" s="164">
        <v>15</v>
      </c>
      <c r="J41" s="164">
        <v>1</v>
      </c>
      <c r="K41" s="164">
        <v>0</v>
      </c>
      <c r="L41" s="164">
        <v>2</v>
      </c>
      <c r="M41" s="168">
        <f>SUM(G41,I41,K41)</f>
        <v>30</v>
      </c>
      <c r="N41" s="168">
        <f>((G41*H41)*1.5)+((I41*J41)*1)+((K41*L41)*1)</f>
        <v>37.5</v>
      </c>
      <c r="O41" s="103"/>
      <c r="Q41" s="287">
        <v>2</v>
      </c>
      <c r="R41" s="227"/>
      <c r="S41" s="227"/>
      <c r="T41" s="227"/>
      <c r="U41" s="614"/>
      <c r="V41" s="287">
        <v>2</v>
      </c>
      <c r="W41" s="227" t="s">
        <v>908</v>
      </c>
      <c r="X41" s="227"/>
      <c r="Y41" s="227"/>
      <c r="Z41" s="612"/>
      <c r="AA41" s="604"/>
      <c r="AB41" s="604"/>
      <c r="AC41" s="613"/>
      <c r="AD41" s="612">
        <v>4</v>
      </c>
      <c r="AE41" s="604" t="s">
        <v>908</v>
      </c>
      <c r="AF41" s="287"/>
      <c r="AG41" s="227"/>
      <c r="AH41" s="227"/>
      <c r="AI41" s="227"/>
      <c r="AJ41" s="227"/>
      <c r="AK41" s="614"/>
      <c r="AL41" s="287" t="s">
        <v>1433</v>
      </c>
      <c r="AM41" s="614" t="s">
        <v>908</v>
      </c>
    </row>
    <row r="42" spans="1:39" ht="36" x14ac:dyDescent="0.2">
      <c r="A42" s="227"/>
      <c r="B42" s="633" t="s">
        <v>1339</v>
      </c>
      <c r="C42" s="78" t="s">
        <v>805</v>
      </c>
      <c r="D42" s="631"/>
      <c r="E42" s="631"/>
      <c r="F42" s="631"/>
      <c r="G42" s="164"/>
      <c r="H42" s="160"/>
      <c r="I42" s="164"/>
      <c r="J42" s="164"/>
      <c r="K42" s="160"/>
      <c r="L42" s="160"/>
      <c r="M42" s="160"/>
      <c r="N42" s="160"/>
      <c r="O42" s="162"/>
      <c r="Q42" s="773"/>
      <c r="R42" s="602"/>
      <c r="S42" s="602"/>
      <c r="T42" s="602"/>
      <c r="U42" s="774"/>
      <c r="V42" s="773"/>
      <c r="W42" s="602"/>
      <c r="X42" s="602"/>
      <c r="Y42" s="602"/>
      <c r="Z42" s="773"/>
      <c r="AA42" s="602"/>
      <c r="AB42" s="602"/>
      <c r="AC42" s="774"/>
      <c r="AD42" s="773"/>
      <c r="AE42" s="602"/>
      <c r="AF42" s="785"/>
      <c r="AG42" s="603"/>
      <c r="AH42" s="603"/>
      <c r="AI42" s="603"/>
      <c r="AJ42" s="603"/>
      <c r="AK42" s="786"/>
      <c r="AL42" s="773"/>
      <c r="AM42" s="774"/>
    </row>
    <row r="43" spans="1:39" s="608" customFormat="1" ht="12" x14ac:dyDescent="0.2">
      <c r="A43" s="583" t="s">
        <v>1447</v>
      </c>
      <c r="B43" s="632" t="s">
        <v>1118</v>
      </c>
      <c r="C43" s="77" t="s">
        <v>281</v>
      </c>
      <c r="D43" s="164">
        <v>3</v>
      </c>
      <c r="E43" s="164">
        <v>3</v>
      </c>
      <c r="F43" s="164">
        <v>3</v>
      </c>
      <c r="G43" s="164">
        <v>0</v>
      </c>
      <c r="H43" s="164">
        <v>1</v>
      </c>
      <c r="I43" s="167">
        <v>0</v>
      </c>
      <c r="J43" s="167">
        <v>1</v>
      </c>
      <c r="K43" s="164">
        <v>26</v>
      </c>
      <c r="L43" s="164">
        <v>2</v>
      </c>
      <c r="M43" s="168">
        <f>SUM(G43,I43,K43)</f>
        <v>26</v>
      </c>
      <c r="N43" s="168">
        <f>((G43*H43)*1.5)+((I43*J43)*1)+((K43*L43)*1)</f>
        <v>52</v>
      </c>
      <c r="O43" s="103"/>
      <c r="Q43" s="287"/>
      <c r="R43" s="227"/>
      <c r="S43" s="227"/>
      <c r="T43" s="227">
        <v>1.5</v>
      </c>
      <c r="U43" s="614">
        <v>1.5</v>
      </c>
      <c r="V43" s="287"/>
      <c r="W43" s="227"/>
      <c r="X43" s="227"/>
      <c r="Y43" s="227"/>
      <c r="Z43" s="612"/>
      <c r="AA43" s="604"/>
      <c r="AB43" s="604"/>
      <c r="AC43" s="613">
        <v>3</v>
      </c>
      <c r="AD43" s="612"/>
      <c r="AE43" s="604"/>
      <c r="AF43" s="287"/>
      <c r="AG43" s="227"/>
      <c r="AH43" s="227"/>
      <c r="AI43" s="227"/>
      <c r="AJ43" s="227"/>
      <c r="AK43" s="614"/>
      <c r="AL43" s="287" t="s">
        <v>1431</v>
      </c>
      <c r="AM43" s="614"/>
    </row>
    <row r="44" spans="1:39" s="619" customFormat="1" ht="15" customHeight="1" x14ac:dyDescent="0.2">
      <c r="A44" s="583" t="s">
        <v>1448</v>
      </c>
      <c r="B44" s="254" t="s">
        <v>1070</v>
      </c>
      <c r="C44" s="206" t="s">
        <v>240</v>
      </c>
      <c r="D44" s="233">
        <v>4</v>
      </c>
      <c r="E44" s="233">
        <v>4</v>
      </c>
      <c r="F44" s="233">
        <v>4</v>
      </c>
      <c r="G44" s="220">
        <v>10</v>
      </c>
      <c r="H44" s="220">
        <v>1</v>
      </c>
      <c r="I44" s="220">
        <v>12</v>
      </c>
      <c r="J44" s="220">
        <v>1</v>
      </c>
      <c r="K44" s="220">
        <v>10</v>
      </c>
      <c r="L44" s="220">
        <v>2</v>
      </c>
      <c r="M44" s="618">
        <f>SUM(G44,I44,K44)</f>
        <v>32</v>
      </c>
      <c r="N44" s="618">
        <f>((G44*H44)*1.5)+((I44*J44)+(K44*L44))</f>
        <v>47</v>
      </c>
      <c r="O44" s="583" t="s">
        <v>277</v>
      </c>
      <c r="Q44" s="563">
        <v>2</v>
      </c>
      <c r="R44" s="620"/>
      <c r="S44" s="620"/>
      <c r="T44" s="620"/>
      <c r="U44" s="1190"/>
      <c r="V44" s="563">
        <v>2</v>
      </c>
      <c r="W44" s="620" t="s">
        <v>908</v>
      </c>
      <c r="X44" s="620"/>
      <c r="Y44" s="620"/>
      <c r="Z44" s="781"/>
      <c r="AA44" s="1191"/>
      <c r="AB44" s="1191"/>
      <c r="AC44" s="1192"/>
      <c r="AD44" s="781">
        <v>4</v>
      </c>
      <c r="AE44" s="1191" t="s">
        <v>908</v>
      </c>
      <c r="AF44" s="563"/>
      <c r="AG44" s="620"/>
      <c r="AH44" s="620"/>
      <c r="AI44" s="620"/>
      <c r="AJ44" s="620"/>
      <c r="AK44" s="1190"/>
      <c r="AL44" s="563" t="s">
        <v>1433</v>
      </c>
      <c r="AM44" s="1190" t="s">
        <v>908</v>
      </c>
    </row>
    <row r="45" spans="1:39" ht="48.75" customHeight="1" x14ac:dyDescent="0.2">
      <c r="A45" s="227"/>
      <c r="B45" s="633" t="s">
        <v>1340</v>
      </c>
      <c r="C45" s="617" t="s">
        <v>920</v>
      </c>
      <c r="D45" s="631"/>
      <c r="E45" s="631"/>
      <c r="F45" s="631"/>
      <c r="G45" s="164"/>
      <c r="H45" s="160"/>
      <c r="I45" s="164"/>
      <c r="J45" s="164"/>
      <c r="K45" s="160"/>
      <c r="L45" s="160"/>
      <c r="M45" s="160"/>
      <c r="N45" s="160"/>
      <c r="O45" s="162"/>
      <c r="Q45" s="773"/>
      <c r="R45" s="602"/>
      <c r="S45" s="602"/>
      <c r="T45" s="602"/>
      <c r="U45" s="774"/>
      <c r="V45" s="773"/>
      <c r="W45" s="602"/>
      <c r="X45" s="602"/>
      <c r="Y45" s="602"/>
      <c r="Z45" s="773"/>
      <c r="AA45" s="602"/>
      <c r="AB45" s="602"/>
      <c r="AC45" s="774"/>
      <c r="AD45" s="773"/>
      <c r="AE45" s="602"/>
      <c r="AF45" s="785"/>
      <c r="AG45" s="603"/>
      <c r="AH45" s="603"/>
      <c r="AI45" s="603"/>
      <c r="AJ45" s="603"/>
      <c r="AK45" s="786"/>
      <c r="AL45" s="773"/>
      <c r="AM45" s="774"/>
    </row>
    <row r="46" spans="1:39" s="608" customFormat="1" ht="39.75" customHeight="1" x14ac:dyDescent="0.2">
      <c r="A46" s="609" t="s">
        <v>1348</v>
      </c>
      <c r="B46" s="253" t="s">
        <v>528</v>
      </c>
      <c r="C46" s="79" t="s">
        <v>69</v>
      </c>
      <c r="D46" s="605">
        <v>2</v>
      </c>
      <c r="E46" s="605">
        <v>2</v>
      </c>
      <c r="F46" s="605"/>
      <c r="G46" s="605">
        <v>20</v>
      </c>
      <c r="H46" s="605">
        <v>0</v>
      </c>
      <c r="I46" s="605">
        <v>0</v>
      </c>
      <c r="J46" s="605">
        <v>1</v>
      </c>
      <c r="K46" s="605">
        <v>0</v>
      </c>
      <c r="L46" s="605">
        <v>2</v>
      </c>
      <c r="M46" s="607">
        <f>SUM(G46,I46,K46)</f>
        <v>20</v>
      </c>
      <c r="N46" s="607">
        <f>((G46*H46)*1.5)+((I46*J46)*1)+((K46*L46)*1)</f>
        <v>0</v>
      </c>
      <c r="O46" s="466" t="s">
        <v>1871</v>
      </c>
      <c r="Q46" s="610" t="s">
        <v>1409</v>
      </c>
      <c r="R46" s="609"/>
      <c r="S46" s="609"/>
      <c r="T46" s="609"/>
      <c r="U46" s="611"/>
      <c r="V46" s="610"/>
      <c r="W46" s="609"/>
      <c r="X46" s="609"/>
      <c r="Y46" s="609"/>
      <c r="Z46" s="792" t="s">
        <v>1409</v>
      </c>
      <c r="AA46" s="622"/>
      <c r="AB46" s="622"/>
      <c r="AC46" s="793"/>
      <c r="AD46" s="792"/>
      <c r="AE46" s="622"/>
      <c r="AF46" s="610" t="s">
        <v>1431</v>
      </c>
      <c r="AG46" s="609"/>
      <c r="AH46" s="609"/>
      <c r="AI46" s="609"/>
      <c r="AJ46" s="609"/>
      <c r="AK46" s="611"/>
      <c r="AL46" s="610"/>
      <c r="AM46" s="611"/>
    </row>
    <row r="47" spans="1:39" s="608" customFormat="1" ht="12" x14ac:dyDescent="0.2">
      <c r="A47" s="609" t="s">
        <v>1349</v>
      </c>
      <c r="B47" s="253" t="s">
        <v>552</v>
      </c>
      <c r="C47" s="79" t="s">
        <v>68</v>
      </c>
      <c r="D47" s="605">
        <v>2</v>
      </c>
      <c r="E47" s="605">
        <v>2</v>
      </c>
      <c r="F47" s="605">
        <v>2</v>
      </c>
      <c r="G47" s="606">
        <v>0</v>
      </c>
      <c r="H47" s="605">
        <v>1</v>
      </c>
      <c r="I47" s="605">
        <v>20</v>
      </c>
      <c r="J47" s="605">
        <v>1</v>
      </c>
      <c r="K47" s="605">
        <v>0</v>
      </c>
      <c r="L47" s="605">
        <v>2</v>
      </c>
      <c r="M47" s="607">
        <f>SUM(G47,I47,K47)</f>
        <v>20</v>
      </c>
      <c r="N47" s="607">
        <f>((G47*H47)*1.5)+((I47*J47)*1)+((K47*L47)*1)</f>
        <v>20</v>
      </c>
      <c r="O47" s="413" t="s">
        <v>58</v>
      </c>
      <c r="Q47" s="610" t="s">
        <v>1416</v>
      </c>
      <c r="R47" s="609"/>
      <c r="S47" s="609" t="s">
        <v>1416</v>
      </c>
      <c r="T47" s="609"/>
      <c r="U47" s="611"/>
      <c r="V47" s="610"/>
      <c r="W47" s="609"/>
      <c r="X47" s="609"/>
      <c r="Y47" s="609"/>
      <c r="Z47" s="792" t="s">
        <v>1416</v>
      </c>
      <c r="AA47" s="622"/>
      <c r="AB47" s="622" t="s">
        <v>1416</v>
      </c>
      <c r="AC47" s="793"/>
      <c r="AD47" s="792"/>
      <c r="AE47" s="622"/>
      <c r="AF47" s="1914" t="s">
        <v>1562</v>
      </c>
      <c r="AG47" s="1915"/>
      <c r="AH47" s="1915"/>
      <c r="AI47" s="1915"/>
      <c r="AJ47" s="1915"/>
      <c r="AK47" s="1915"/>
      <c r="AL47" s="1915"/>
      <c r="AM47" s="1916"/>
    </row>
    <row r="48" spans="1:39" s="608" customFormat="1" ht="19.5" customHeight="1" x14ac:dyDescent="0.2">
      <c r="A48" s="609" t="s">
        <v>1347</v>
      </c>
      <c r="B48" s="253" t="s">
        <v>553</v>
      </c>
      <c r="C48" s="79" t="s">
        <v>66</v>
      </c>
      <c r="D48" s="634">
        <v>2</v>
      </c>
      <c r="E48" s="634">
        <v>2</v>
      </c>
      <c r="F48" s="634"/>
      <c r="G48" s="635">
        <v>2</v>
      </c>
      <c r="H48" s="635">
        <v>1</v>
      </c>
      <c r="I48" s="635">
        <v>14</v>
      </c>
      <c r="J48" s="635">
        <v>1</v>
      </c>
      <c r="K48" s="635">
        <v>0</v>
      </c>
      <c r="L48" s="635">
        <v>2</v>
      </c>
      <c r="M48" s="636">
        <f>SUM(G48,I48,K48)</f>
        <v>16</v>
      </c>
      <c r="N48" s="636">
        <f>((G48*H48)*1.5)+((I48*J48)*1)+((K48*L48)*1)</f>
        <v>17</v>
      </c>
      <c r="O48" s="637" t="s">
        <v>58</v>
      </c>
      <c r="Q48" s="610" t="s">
        <v>1473</v>
      </c>
      <c r="R48" s="609"/>
      <c r="S48" s="609"/>
      <c r="T48" s="609"/>
      <c r="U48" s="611"/>
      <c r="V48" s="610"/>
      <c r="W48" s="609"/>
      <c r="X48" s="609"/>
      <c r="Y48" s="609"/>
      <c r="Z48" s="792" t="s">
        <v>1473</v>
      </c>
      <c r="AA48" s="622"/>
      <c r="AB48" s="622"/>
      <c r="AC48" s="793"/>
      <c r="AD48" s="792"/>
      <c r="AE48" s="622"/>
      <c r="AF48" s="610" t="s">
        <v>1431</v>
      </c>
      <c r="AG48" s="609"/>
      <c r="AH48" s="609"/>
      <c r="AI48" s="609"/>
      <c r="AJ48" s="609"/>
      <c r="AK48" s="611"/>
      <c r="AL48" s="610"/>
      <c r="AM48" s="611"/>
    </row>
    <row r="49" spans="1:39" ht="19.5" customHeight="1" x14ac:dyDescent="0.2">
      <c r="A49" s="641" t="s">
        <v>1356</v>
      </c>
      <c r="B49" s="690" t="s">
        <v>576</v>
      </c>
      <c r="C49" s="209" t="s">
        <v>577</v>
      </c>
      <c r="D49" s="638"/>
      <c r="E49" s="638"/>
      <c r="F49" s="638">
        <v>3</v>
      </c>
      <c r="G49" s="639"/>
      <c r="H49" s="639"/>
      <c r="I49" s="639"/>
      <c r="J49" s="639"/>
      <c r="K49" s="639"/>
      <c r="L49" s="639"/>
      <c r="M49" s="640"/>
      <c r="N49" s="640"/>
      <c r="O49" s="641"/>
      <c r="Q49" s="287"/>
      <c r="R49" s="227"/>
      <c r="S49" s="227"/>
      <c r="T49" s="227"/>
      <c r="U49" s="614"/>
      <c r="V49" s="287"/>
      <c r="W49" s="227"/>
      <c r="X49" s="227"/>
      <c r="Y49" s="227"/>
      <c r="Z49" s="612"/>
      <c r="AA49" s="604"/>
      <c r="AB49" s="604"/>
      <c r="AC49" s="613"/>
      <c r="AD49" s="612"/>
      <c r="AE49" s="604"/>
      <c r="AF49" s="287"/>
      <c r="AG49" s="227"/>
      <c r="AH49" s="227"/>
      <c r="AI49" s="227"/>
      <c r="AJ49" s="227"/>
      <c r="AK49" s="614"/>
      <c r="AL49" s="287"/>
      <c r="AM49" s="614"/>
    </row>
    <row r="50" spans="1:39" ht="19.5" customHeight="1" thickBot="1" x14ac:dyDescent="0.25">
      <c r="A50" s="641" t="s">
        <v>1355</v>
      </c>
      <c r="B50" s="691" t="s">
        <v>578</v>
      </c>
      <c r="C50" s="597" t="s">
        <v>579</v>
      </c>
      <c r="D50" s="638"/>
      <c r="E50" s="638"/>
      <c r="F50" s="638">
        <v>5</v>
      </c>
      <c r="G50" s="639"/>
      <c r="H50" s="639"/>
      <c r="I50" s="639"/>
      <c r="J50" s="639"/>
      <c r="K50" s="639"/>
      <c r="L50" s="639"/>
      <c r="M50" s="640"/>
      <c r="N50" s="640"/>
      <c r="O50" s="641"/>
      <c r="Q50" s="731"/>
      <c r="R50" s="732"/>
      <c r="S50" s="732"/>
      <c r="T50" s="732"/>
      <c r="U50" s="788"/>
      <c r="V50" s="731"/>
      <c r="W50" s="732"/>
      <c r="X50" s="732"/>
      <c r="Y50" s="732"/>
      <c r="Z50" s="778"/>
      <c r="AA50" s="779"/>
      <c r="AB50" s="779"/>
      <c r="AC50" s="780"/>
      <c r="AD50" s="778"/>
      <c r="AE50" s="779"/>
      <c r="AF50" s="731"/>
      <c r="AG50" s="732"/>
      <c r="AH50" s="732"/>
      <c r="AI50" s="732"/>
      <c r="AJ50" s="732"/>
      <c r="AK50" s="788"/>
      <c r="AL50" s="731"/>
      <c r="AM50" s="788"/>
    </row>
    <row r="51" spans="1:39" ht="12.75" thickBot="1" x14ac:dyDescent="0.25">
      <c r="B51" s="419"/>
      <c r="C51" s="236" t="s">
        <v>33</v>
      </c>
      <c r="D51" s="228">
        <f>SUM(D38:D48)</f>
        <v>30</v>
      </c>
      <c r="E51" s="228">
        <f>SUM(E38:E48)</f>
        <v>30</v>
      </c>
      <c r="F51" s="228">
        <f>SUM(F38:F50)</f>
        <v>34</v>
      </c>
      <c r="G51" s="228">
        <f>SUM(G39:G48)</f>
        <v>107</v>
      </c>
      <c r="H51" s="642">
        <v>1</v>
      </c>
      <c r="I51" s="228">
        <f>SUM(I38:I48)</f>
        <v>121</v>
      </c>
      <c r="J51" s="642">
        <v>2</v>
      </c>
      <c r="K51" s="228">
        <f>SUM(K38:K48)</f>
        <v>36</v>
      </c>
      <c r="L51" s="642">
        <v>2</v>
      </c>
      <c r="M51" s="264">
        <f>SUM(G51,I51,K51)</f>
        <v>264</v>
      </c>
      <c r="N51" s="264">
        <f>SUM(N39:N50)</f>
        <v>323.5</v>
      </c>
      <c r="O51" s="643"/>
      <c r="Q51" s="139" t="s">
        <v>19</v>
      </c>
      <c r="R51" s="139" t="s">
        <v>19</v>
      </c>
    </row>
    <row r="52" spans="1:39" ht="30" customHeight="1" x14ac:dyDescent="0.2">
      <c r="B52" s="419"/>
      <c r="C52" s="196"/>
      <c r="D52" s="197"/>
      <c r="E52" s="197"/>
      <c r="F52" s="197"/>
      <c r="G52" s="198"/>
      <c r="H52" s="198"/>
      <c r="I52" s="198"/>
      <c r="J52" s="198"/>
      <c r="K52" s="198"/>
      <c r="L52" s="198"/>
      <c r="M52" s="200"/>
      <c r="N52" s="200"/>
      <c r="Q52" s="1966" t="s">
        <v>1757</v>
      </c>
      <c r="R52" s="1967"/>
      <c r="S52" s="1967"/>
      <c r="T52" s="1967"/>
      <c r="U52" s="1968"/>
      <c r="V52" s="1969" t="s">
        <v>562</v>
      </c>
      <c r="W52" s="1967"/>
      <c r="X52" s="1967"/>
      <c r="Y52" s="1967"/>
      <c r="Z52" s="1970" t="s">
        <v>563</v>
      </c>
      <c r="AA52" s="1971"/>
      <c r="AB52" s="1971"/>
      <c r="AC52" s="1972"/>
      <c r="AD52" s="1970" t="s">
        <v>564</v>
      </c>
      <c r="AE52" s="1971"/>
      <c r="AF52" s="1977" t="s">
        <v>613</v>
      </c>
      <c r="AG52" s="1978"/>
      <c r="AH52" s="1978"/>
      <c r="AI52" s="1978"/>
      <c r="AJ52" s="1978"/>
      <c r="AK52" s="1979"/>
      <c r="AL52" s="1973" t="s">
        <v>565</v>
      </c>
      <c r="AM52" s="1974"/>
    </row>
    <row r="53" spans="1:39" ht="12" x14ac:dyDescent="0.2">
      <c r="B53" s="419"/>
      <c r="C53" s="196"/>
      <c r="D53" s="197"/>
      <c r="E53" s="197"/>
      <c r="F53" s="197"/>
      <c r="G53" s="198"/>
      <c r="H53" s="198"/>
      <c r="I53" s="198"/>
      <c r="J53" s="198"/>
      <c r="K53" s="198"/>
      <c r="L53" s="198"/>
      <c r="M53" s="200"/>
      <c r="N53" s="200"/>
      <c r="Q53" s="477" t="s">
        <v>566</v>
      </c>
      <c r="R53" s="476" t="s">
        <v>567</v>
      </c>
      <c r="S53" s="476" t="s">
        <v>568</v>
      </c>
      <c r="T53" s="476" t="s">
        <v>570</v>
      </c>
      <c r="U53" s="767" t="s">
        <v>571</v>
      </c>
      <c r="V53" s="1975" t="s">
        <v>566</v>
      </c>
      <c r="W53" s="1976"/>
      <c r="X53" s="1976" t="s">
        <v>567</v>
      </c>
      <c r="Y53" s="1976"/>
      <c r="Z53" s="273" t="s">
        <v>566</v>
      </c>
      <c r="AA53" s="274" t="s">
        <v>567</v>
      </c>
      <c r="AB53" s="274" t="s">
        <v>568</v>
      </c>
      <c r="AC53" s="306" t="s">
        <v>570</v>
      </c>
      <c r="AD53" s="1989" t="s">
        <v>566</v>
      </c>
      <c r="AE53" s="2000"/>
      <c r="AF53" s="1975" t="s">
        <v>566</v>
      </c>
      <c r="AG53" s="1976"/>
      <c r="AH53" s="1976" t="s">
        <v>572</v>
      </c>
      <c r="AI53" s="1976"/>
      <c r="AJ53" s="1997" t="s">
        <v>570</v>
      </c>
      <c r="AK53" s="1988"/>
      <c r="AL53" s="1987" t="s">
        <v>566</v>
      </c>
      <c r="AM53" s="1988"/>
    </row>
    <row r="54" spans="1:39" ht="36" customHeight="1" x14ac:dyDescent="0.2">
      <c r="A54" s="672" t="s">
        <v>1341</v>
      </c>
      <c r="B54" s="152" t="s">
        <v>1119</v>
      </c>
      <c r="C54" s="148" t="s">
        <v>17</v>
      </c>
      <c r="D54" s="628" t="s">
        <v>5</v>
      </c>
      <c r="E54" s="644" t="s">
        <v>1297</v>
      </c>
      <c r="F54" s="644" t="s">
        <v>1296</v>
      </c>
      <c r="G54" s="154" t="s">
        <v>7</v>
      </c>
      <c r="H54" s="154" t="s">
        <v>8</v>
      </c>
      <c r="I54" s="155" t="s">
        <v>9</v>
      </c>
      <c r="J54" s="156" t="s">
        <v>8</v>
      </c>
      <c r="K54" s="155" t="s">
        <v>10</v>
      </c>
      <c r="L54" s="156" t="s">
        <v>11</v>
      </c>
      <c r="M54" s="157" t="s">
        <v>12</v>
      </c>
      <c r="N54" s="155" t="s">
        <v>13</v>
      </c>
      <c r="O54" s="158" t="s">
        <v>14</v>
      </c>
      <c r="Q54" s="275" t="s">
        <v>573</v>
      </c>
      <c r="R54" s="276" t="s">
        <v>573</v>
      </c>
      <c r="S54" s="276" t="s">
        <v>573</v>
      </c>
      <c r="T54" s="276" t="s">
        <v>573</v>
      </c>
      <c r="U54" s="277" t="s">
        <v>573</v>
      </c>
      <c r="V54" s="275" t="s">
        <v>573</v>
      </c>
      <c r="W54" s="276" t="s">
        <v>574</v>
      </c>
      <c r="X54" s="276" t="s">
        <v>573</v>
      </c>
      <c r="Y54" s="276" t="s">
        <v>574</v>
      </c>
      <c r="Z54" s="278" t="s">
        <v>573</v>
      </c>
      <c r="AA54" s="279" t="s">
        <v>573</v>
      </c>
      <c r="AB54" s="279" t="s">
        <v>573</v>
      </c>
      <c r="AC54" s="280" t="s">
        <v>573</v>
      </c>
      <c r="AD54" s="278" t="s">
        <v>573</v>
      </c>
      <c r="AE54" s="279" t="s">
        <v>574</v>
      </c>
      <c r="AF54" s="600" t="s">
        <v>573</v>
      </c>
      <c r="AG54" s="725" t="s">
        <v>574</v>
      </c>
      <c r="AH54" s="302" t="s">
        <v>573</v>
      </c>
      <c r="AI54" s="725" t="s">
        <v>574</v>
      </c>
      <c r="AJ54" s="725" t="s">
        <v>573</v>
      </c>
      <c r="AK54" s="601" t="s">
        <v>574</v>
      </c>
      <c r="AL54" s="522" t="s">
        <v>573</v>
      </c>
      <c r="AM54" s="524" t="s">
        <v>574</v>
      </c>
    </row>
    <row r="55" spans="1:39" ht="34.5" customHeight="1" x14ac:dyDescent="0.2">
      <c r="A55" s="227"/>
      <c r="B55" s="633" t="s">
        <v>1337</v>
      </c>
      <c r="C55" s="76" t="s">
        <v>806</v>
      </c>
      <c r="D55" s="631"/>
      <c r="E55" s="631"/>
      <c r="F55" s="631"/>
      <c r="G55" s="164"/>
      <c r="H55" s="160"/>
      <c r="I55" s="164"/>
      <c r="J55" s="164"/>
      <c r="K55" s="160"/>
      <c r="L55" s="160"/>
      <c r="M55" s="168" t="s">
        <v>19</v>
      </c>
      <c r="N55" s="168" t="s">
        <v>19</v>
      </c>
      <c r="O55" s="162"/>
      <c r="Q55" s="773"/>
      <c r="R55" s="602"/>
      <c r="S55" s="602"/>
      <c r="T55" s="602"/>
      <c r="U55" s="774"/>
      <c r="V55" s="773"/>
      <c r="W55" s="602"/>
      <c r="X55" s="602"/>
      <c r="Y55" s="602"/>
      <c r="Z55" s="773"/>
      <c r="AA55" s="602"/>
      <c r="AB55" s="602"/>
      <c r="AC55" s="774"/>
      <c r="AD55" s="773"/>
      <c r="AE55" s="602"/>
      <c r="AF55" s="785"/>
      <c r="AG55" s="603"/>
      <c r="AH55" s="603"/>
      <c r="AI55" s="603"/>
      <c r="AJ55" s="603"/>
      <c r="AK55" s="786"/>
      <c r="AL55" s="773"/>
      <c r="AM55" s="774"/>
    </row>
    <row r="56" spans="1:39" ht="15" customHeight="1" x14ac:dyDescent="0.2">
      <c r="A56" s="787" t="s">
        <v>1449</v>
      </c>
      <c r="B56" s="632" t="s">
        <v>1120</v>
      </c>
      <c r="C56" s="77" t="s">
        <v>283</v>
      </c>
      <c r="D56" s="167">
        <v>6</v>
      </c>
      <c r="E56" s="167">
        <v>6</v>
      </c>
      <c r="F56" s="167">
        <v>6</v>
      </c>
      <c r="G56" s="164">
        <v>30</v>
      </c>
      <c r="H56" s="164">
        <v>1</v>
      </c>
      <c r="I56" s="164">
        <v>30</v>
      </c>
      <c r="J56" s="164">
        <v>1</v>
      </c>
      <c r="K56" s="164">
        <v>0</v>
      </c>
      <c r="L56" s="164">
        <v>2</v>
      </c>
      <c r="M56" s="168">
        <f>SUM(G56,I56,K56)</f>
        <v>60</v>
      </c>
      <c r="N56" s="168">
        <f>((G56*H56)*1.5)+((I56*J56)*1)+((K56*L56)*1)</f>
        <v>75</v>
      </c>
      <c r="O56" s="103"/>
      <c r="Q56" s="287">
        <v>3</v>
      </c>
      <c r="R56" s="227"/>
      <c r="S56" s="227"/>
      <c r="T56" s="227"/>
      <c r="U56" s="614"/>
      <c r="V56" s="287">
        <v>3</v>
      </c>
      <c r="W56" s="227" t="s">
        <v>909</v>
      </c>
      <c r="X56" s="227"/>
      <c r="Y56" s="227"/>
      <c r="Z56" s="612"/>
      <c r="AA56" s="604"/>
      <c r="AB56" s="604"/>
      <c r="AC56" s="613"/>
      <c r="AD56" s="612">
        <v>6</v>
      </c>
      <c r="AE56" s="604" t="s">
        <v>909</v>
      </c>
      <c r="AF56" s="287"/>
      <c r="AG56" s="227"/>
      <c r="AH56" s="227"/>
      <c r="AI56" s="227"/>
      <c r="AJ56" s="227"/>
      <c r="AK56" s="614"/>
      <c r="AL56" s="287" t="s">
        <v>1443</v>
      </c>
      <c r="AM56" s="614" t="s">
        <v>908</v>
      </c>
    </row>
    <row r="57" spans="1:39" ht="15" customHeight="1" x14ac:dyDescent="0.2">
      <c r="A57" s="787" t="s">
        <v>1450</v>
      </c>
      <c r="B57" s="632" t="s">
        <v>1121</v>
      </c>
      <c r="C57" s="77" t="s">
        <v>284</v>
      </c>
      <c r="D57" s="167">
        <v>6</v>
      </c>
      <c r="E57" s="167">
        <v>6</v>
      </c>
      <c r="F57" s="167">
        <v>6</v>
      </c>
      <c r="G57" s="164">
        <v>24</v>
      </c>
      <c r="H57" s="164">
        <v>1</v>
      </c>
      <c r="I57" s="164">
        <v>26</v>
      </c>
      <c r="J57" s="164">
        <v>1</v>
      </c>
      <c r="K57" s="164">
        <v>10</v>
      </c>
      <c r="L57" s="164">
        <v>2</v>
      </c>
      <c r="M57" s="168">
        <f>SUM(G57,I57,K57)</f>
        <v>60</v>
      </c>
      <c r="N57" s="168">
        <f>((G57*H57)*1.5)+((I57*J57)*1)+((K57*L57)*1)</f>
        <v>82</v>
      </c>
      <c r="O57" s="103"/>
      <c r="Q57" s="287">
        <v>2</v>
      </c>
      <c r="R57" s="227"/>
      <c r="S57" s="227"/>
      <c r="T57" s="227" t="s">
        <v>1416</v>
      </c>
      <c r="U57" s="614"/>
      <c r="V57" s="287">
        <v>3</v>
      </c>
      <c r="W57" s="227" t="s">
        <v>909</v>
      </c>
      <c r="X57" s="227"/>
      <c r="Y57" s="227"/>
      <c r="Z57" s="612"/>
      <c r="AA57" s="604"/>
      <c r="AB57" s="604"/>
      <c r="AC57" s="613"/>
      <c r="AD57" s="612">
        <v>6</v>
      </c>
      <c r="AE57" s="604" t="s">
        <v>909</v>
      </c>
      <c r="AF57" s="287"/>
      <c r="AG57" s="227"/>
      <c r="AH57" s="227"/>
      <c r="AI57" s="227"/>
      <c r="AJ57" s="227"/>
      <c r="AK57" s="614"/>
      <c r="AL57" s="287" t="s">
        <v>1454</v>
      </c>
      <c r="AM57" s="614" t="s">
        <v>908</v>
      </c>
    </row>
    <row r="58" spans="1:39" ht="15" customHeight="1" x14ac:dyDescent="0.2">
      <c r="A58" s="787" t="s">
        <v>1451</v>
      </c>
      <c r="B58" s="632" t="s">
        <v>1122</v>
      </c>
      <c r="C58" s="77" t="s">
        <v>285</v>
      </c>
      <c r="D58" s="167">
        <v>3</v>
      </c>
      <c r="E58" s="167">
        <v>3</v>
      </c>
      <c r="F58" s="167">
        <v>3</v>
      </c>
      <c r="G58" s="164">
        <v>15</v>
      </c>
      <c r="H58" s="164">
        <v>1</v>
      </c>
      <c r="I58" s="164">
        <v>15</v>
      </c>
      <c r="J58" s="164">
        <v>1</v>
      </c>
      <c r="K58" s="164">
        <v>0</v>
      </c>
      <c r="L58" s="164">
        <v>2</v>
      </c>
      <c r="M58" s="168">
        <f>SUM(G58,I58,K58)</f>
        <v>30</v>
      </c>
      <c r="N58" s="168">
        <f>((G58*H58)*1.5)+((I58*J58)*1)+((K58*L58)*1)</f>
        <v>37.5</v>
      </c>
      <c r="O58" s="103"/>
      <c r="Q58" s="287">
        <v>1.5</v>
      </c>
      <c r="R58" s="227"/>
      <c r="S58" s="227"/>
      <c r="T58" s="227"/>
      <c r="U58" s="614"/>
      <c r="V58" s="287">
        <v>1.5</v>
      </c>
      <c r="W58" s="227" t="s">
        <v>909</v>
      </c>
      <c r="X58" s="227"/>
      <c r="Y58" s="227"/>
      <c r="Z58" s="612"/>
      <c r="AA58" s="604"/>
      <c r="AB58" s="604"/>
      <c r="AC58" s="613"/>
      <c r="AD58" s="612">
        <v>3</v>
      </c>
      <c r="AE58" s="604" t="s">
        <v>909</v>
      </c>
      <c r="AF58" s="287"/>
      <c r="AG58" s="227"/>
      <c r="AH58" s="227"/>
      <c r="AI58" s="227"/>
      <c r="AJ58" s="227"/>
      <c r="AK58" s="614"/>
      <c r="AL58" s="287" t="s">
        <v>1455</v>
      </c>
      <c r="AM58" s="614" t="s">
        <v>908</v>
      </c>
    </row>
    <row r="59" spans="1:39" ht="15" customHeight="1" x14ac:dyDescent="0.2">
      <c r="A59" s="787" t="s">
        <v>1452</v>
      </c>
      <c r="B59" s="632" t="s">
        <v>1123</v>
      </c>
      <c r="C59" s="77" t="s">
        <v>286</v>
      </c>
      <c r="D59" s="167">
        <v>3</v>
      </c>
      <c r="E59" s="167">
        <v>3</v>
      </c>
      <c r="F59" s="167">
        <v>3</v>
      </c>
      <c r="G59" s="164">
        <v>15</v>
      </c>
      <c r="H59" s="164">
        <v>1</v>
      </c>
      <c r="I59" s="164">
        <v>15</v>
      </c>
      <c r="J59" s="164">
        <v>1</v>
      </c>
      <c r="K59" s="164">
        <v>0</v>
      </c>
      <c r="L59" s="164">
        <v>2</v>
      </c>
      <c r="M59" s="168">
        <f>SUM(G59,I59,K59)</f>
        <v>30</v>
      </c>
      <c r="N59" s="168">
        <f>((G59*H59)*1.5)+((I59*J59)*1)+((K59*L59)*1)</f>
        <v>37.5</v>
      </c>
      <c r="O59" s="103"/>
      <c r="Q59" s="287">
        <v>1.5</v>
      </c>
      <c r="R59" s="227"/>
      <c r="S59" s="227"/>
      <c r="T59" s="227"/>
      <c r="U59" s="614"/>
      <c r="V59" s="287">
        <v>1.5</v>
      </c>
      <c r="W59" s="227" t="s">
        <v>909</v>
      </c>
      <c r="X59" s="227"/>
      <c r="Y59" s="227"/>
      <c r="Z59" s="612"/>
      <c r="AA59" s="604"/>
      <c r="AB59" s="604"/>
      <c r="AC59" s="613"/>
      <c r="AD59" s="612">
        <v>3</v>
      </c>
      <c r="AE59" s="604" t="s">
        <v>909</v>
      </c>
      <c r="AF59" s="287"/>
      <c r="AG59" s="227"/>
      <c r="AH59" s="227"/>
      <c r="AI59" s="227"/>
      <c r="AJ59" s="227"/>
      <c r="AK59" s="614"/>
      <c r="AL59" s="287" t="s">
        <v>1455</v>
      </c>
      <c r="AM59" s="614" t="s">
        <v>908</v>
      </c>
    </row>
    <row r="60" spans="1:39" ht="35.25" customHeight="1" x14ac:dyDescent="0.2">
      <c r="A60" s="227"/>
      <c r="B60" s="633" t="s">
        <v>1336</v>
      </c>
      <c r="C60" s="78" t="s">
        <v>807</v>
      </c>
      <c r="D60" s="631"/>
      <c r="E60" s="631"/>
      <c r="F60" s="631"/>
      <c r="G60" s="164"/>
      <c r="H60" s="160"/>
      <c r="I60" s="164"/>
      <c r="J60" s="164"/>
      <c r="K60" s="160"/>
      <c r="L60" s="160"/>
      <c r="M60" s="160"/>
      <c r="N60" s="160"/>
      <c r="O60" s="162"/>
      <c r="Q60" s="773"/>
      <c r="R60" s="602"/>
      <c r="S60" s="602"/>
      <c r="T60" s="602"/>
      <c r="U60" s="774"/>
      <c r="V60" s="773"/>
      <c r="W60" s="602"/>
      <c r="X60" s="602"/>
      <c r="Y60" s="602"/>
      <c r="Z60" s="773"/>
      <c r="AA60" s="602"/>
      <c r="AB60" s="602"/>
      <c r="AC60" s="774"/>
      <c r="AD60" s="773"/>
      <c r="AE60" s="602"/>
      <c r="AF60" s="785"/>
      <c r="AG60" s="603"/>
      <c r="AH60" s="603"/>
      <c r="AI60" s="603"/>
      <c r="AJ60" s="603"/>
      <c r="AK60" s="786"/>
      <c r="AL60" s="773"/>
      <c r="AM60" s="774"/>
    </row>
    <row r="61" spans="1:39" ht="12" x14ac:dyDescent="0.2">
      <c r="A61" s="787" t="s">
        <v>1453</v>
      </c>
      <c r="B61" s="632" t="s">
        <v>1124</v>
      </c>
      <c r="C61" s="77" t="s">
        <v>282</v>
      </c>
      <c r="D61" s="167">
        <v>3</v>
      </c>
      <c r="E61" s="167">
        <v>3</v>
      </c>
      <c r="F61" s="167">
        <v>3</v>
      </c>
      <c r="G61" s="164">
        <v>10</v>
      </c>
      <c r="H61" s="164">
        <v>1</v>
      </c>
      <c r="I61" s="164">
        <v>10</v>
      </c>
      <c r="J61" s="164">
        <v>1</v>
      </c>
      <c r="K61" s="164">
        <v>10</v>
      </c>
      <c r="L61" s="164">
        <v>2</v>
      </c>
      <c r="M61" s="168">
        <f>SUM(G61,I61,K61)</f>
        <v>30</v>
      </c>
      <c r="N61" s="168">
        <f>((G61*H61)*1.5)+((I61*J61)*1)+((K61*L61)*1)</f>
        <v>45</v>
      </c>
      <c r="O61" s="103"/>
      <c r="Q61" s="287">
        <v>0.5</v>
      </c>
      <c r="R61" s="227"/>
      <c r="S61" s="227"/>
      <c r="T61" s="227" t="s">
        <v>1416</v>
      </c>
      <c r="U61" s="614"/>
      <c r="V61" s="287">
        <v>1.5</v>
      </c>
      <c r="W61" s="227" t="s">
        <v>909</v>
      </c>
      <c r="X61" s="227"/>
      <c r="Y61" s="227"/>
      <c r="Z61" s="612"/>
      <c r="AA61" s="604"/>
      <c r="AB61" s="604"/>
      <c r="AC61" s="613"/>
      <c r="AD61" s="612">
        <v>3</v>
      </c>
      <c r="AE61" s="604" t="s">
        <v>909</v>
      </c>
      <c r="AF61" s="287"/>
      <c r="AG61" s="227"/>
      <c r="AH61" s="227"/>
      <c r="AI61" s="227"/>
      <c r="AJ61" s="227"/>
      <c r="AK61" s="614"/>
      <c r="AL61" s="287" t="s">
        <v>1424</v>
      </c>
      <c r="AM61" s="614" t="s">
        <v>908</v>
      </c>
    </row>
    <row r="62" spans="1:39" s="619" customFormat="1" ht="15" customHeight="1" x14ac:dyDescent="0.2">
      <c r="A62" s="620"/>
      <c r="B62" s="254" t="s">
        <v>1076</v>
      </c>
      <c r="C62" s="206" t="s">
        <v>245</v>
      </c>
      <c r="D62" s="233">
        <v>3</v>
      </c>
      <c r="E62" s="233">
        <v>3</v>
      </c>
      <c r="F62" s="233">
        <v>3</v>
      </c>
      <c r="G62" s="220">
        <v>10</v>
      </c>
      <c r="H62" s="220">
        <v>0</v>
      </c>
      <c r="I62" s="220">
        <v>10</v>
      </c>
      <c r="J62" s="220">
        <v>1</v>
      </c>
      <c r="K62" s="220">
        <v>12</v>
      </c>
      <c r="L62" s="220">
        <v>2</v>
      </c>
      <c r="M62" s="618">
        <f>SUM(G62,I62,K62)</f>
        <v>32</v>
      </c>
      <c r="N62" s="618">
        <f>((G62*H62)*1.5)+((I62*J62)*1)+((K62*L62)*1)</f>
        <v>34</v>
      </c>
      <c r="O62" s="583" t="s">
        <v>277</v>
      </c>
      <c r="Q62" s="563">
        <v>1.5</v>
      </c>
      <c r="R62" s="620"/>
      <c r="S62" s="620"/>
      <c r="T62" s="620"/>
      <c r="U62" s="1190"/>
      <c r="V62" s="563">
        <v>1.5</v>
      </c>
      <c r="W62" s="620" t="s">
        <v>908</v>
      </c>
      <c r="X62" s="620"/>
      <c r="Y62" s="620"/>
      <c r="Z62" s="781"/>
      <c r="AA62" s="1191"/>
      <c r="AB62" s="1191"/>
      <c r="AC62" s="1192"/>
      <c r="AD62" s="781">
        <v>3</v>
      </c>
      <c r="AE62" s="1191" t="s">
        <v>908</v>
      </c>
      <c r="AF62" s="563" t="s">
        <v>1455</v>
      </c>
      <c r="AG62" s="620" t="s">
        <v>908</v>
      </c>
      <c r="AH62" s="620"/>
      <c r="AI62" s="620"/>
      <c r="AJ62" s="620"/>
      <c r="AK62" s="1190"/>
      <c r="AL62" s="563"/>
      <c r="AM62" s="1190"/>
    </row>
    <row r="63" spans="1:39" ht="60" x14ac:dyDescent="0.2">
      <c r="A63" s="227"/>
      <c r="B63" s="633" t="s">
        <v>1335</v>
      </c>
      <c r="C63" s="617" t="s">
        <v>921</v>
      </c>
      <c r="D63" s="631"/>
      <c r="E63" s="631"/>
      <c r="F63" s="631"/>
      <c r="G63" s="164"/>
      <c r="H63" s="160"/>
      <c r="I63" s="164"/>
      <c r="J63" s="164"/>
      <c r="K63" s="160"/>
      <c r="L63" s="160"/>
      <c r="M63" s="160"/>
      <c r="N63" s="160"/>
      <c r="O63" s="162"/>
      <c r="Q63" s="773"/>
      <c r="R63" s="602"/>
      <c r="S63" s="602"/>
      <c r="T63" s="602"/>
      <c r="U63" s="774"/>
      <c r="V63" s="773"/>
      <c r="W63" s="602"/>
      <c r="X63" s="602"/>
      <c r="Y63" s="602"/>
      <c r="Z63" s="773"/>
      <c r="AA63" s="602"/>
      <c r="AB63" s="602"/>
      <c r="AC63" s="774"/>
      <c r="AD63" s="773"/>
      <c r="AE63" s="602"/>
      <c r="AF63" s="785"/>
      <c r="AG63" s="603"/>
      <c r="AH63" s="603"/>
      <c r="AI63" s="603"/>
      <c r="AJ63" s="603"/>
      <c r="AK63" s="786"/>
      <c r="AL63" s="773"/>
      <c r="AM63" s="774"/>
    </row>
    <row r="64" spans="1:39" s="608" customFormat="1" ht="12" x14ac:dyDescent="0.2">
      <c r="A64" s="609" t="s">
        <v>1350</v>
      </c>
      <c r="B64" s="253" t="s">
        <v>550</v>
      </c>
      <c r="C64" s="79" t="s">
        <v>76</v>
      </c>
      <c r="D64" s="605">
        <v>2</v>
      </c>
      <c r="E64" s="605">
        <v>2</v>
      </c>
      <c r="F64" s="605"/>
      <c r="G64" s="606">
        <v>0</v>
      </c>
      <c r="H64" s="605">
        <v>1</v>
      </c>
      <c r="I64" s="605">
        <v>20</v>
      </c>
      <c r="J64" s="605">
        <v>1</v>
      </c>
      <c r="K64" s="605">
        <v>0</v>
      </c>
      <c r="L64" s="605">
        <v>2</v>
      </c>
      <c r="M64" s="607">
        <f>SUM(G64,I64,K64)</f>
        <v>20</v>
      </c>
      <c r="N64" s="607">
        <f>((G64*H64)*1.5)+((I64*J64)*1)+((K64*L64)*1)</f>
        <v>20</v>
      </c>
      <c r="O64" s="413" t="s">
        <v>58</v>
      </c>
      <c r="Q64" s="610" t="s">
        <v>1416</v>
      </c>
      <c r="R64" s="609"/>
      <c r="S64" s="609" t="s">
        <v>1416</v>
      </c>
      <c r="T64" s="609"/>
      <c r="U64" s="611"/>
      <c r="V64" s="610"/>
      <c r="W64" s="609"/>
      <c r="X64" s="609"/>
      <c r="Y64" s="609"/>
      <c r="Z64" s="792" t="s">
        <v>1416</v>
      </c>
      <c r="AA64" s="622"/>
      <c r="AB64" s="622" t="s">
        <v>1416</v>
      </c>
      <c r="AC64" s="793"/>
      <c r="AD64" s="792"/>
      <c r="AE64" s="622"/>
      <c r="AF64" s="2005" t="s">
        <v>1562</v>
      </c>
      <c r="AG64" s="2006"/>
      <c r="AH64" s="2006"/>
      <c r="AI64" s="2006"/>
      <c r="AJ64" s="2006"/>
      <c r="AK64" s="2006"/>
      <c r="AL64" s="2006"/>
      <c r="AM64" s="2007"/>
    </row>
    <row r="65" spans="1:39" s="608" customFormat="1" ht="24" customHeight="1" x14ac:dyDescent="0.2">
      <c r="A65" s="609" t="s">
        <v>1363</v>
      </c>
      <c r="B65" s="253" t="s">
        <v>942</v>
      </c>
      <c r="C65" s="79" t="s">
        <v>732</v>
      </c>
      <c r="D65" s="605">
        <v>2</v>
      </c>
      <c r="E65" s="605">
        <v>2</v>
      </c>
      <c r="F65" s="605"/>
      <c r="G65" s="606">
        <v>2</v>
      </c>
      <c r="H65" s="605">
        <v>0</v>
      </c>
      <c r="I65" s="605">
        <v>12</v>
      </c>
      <c r="J65" s="605">
        <v>1</v>
      </c>
      <c r="K65" s="605">
        <v>0</v>
      </c>
      <c r="L65" s="605">
        <v>2</v>
      </c>
      <c r="M65" s="1705">
        <v>20</v>
      </c>
      <c r="N65" s="607">
        <f>((G65*H65)*1.5)+((I65*J65)*1)+((K65*L65)*1)</f>
        <v>12</v>
      </c>
      <c r="O65" s="1647" t="s">
        <v>1860</v>
      </c>
      <c r="Q65" s="610" t="s">
        <v>1416</v>
      </c>
      <c r="R65" s="609"/>
      <c r="S65" s="609" t="s">
        <v>1416</v>
      </c>
      <c r="T65" s="609"/>
      <c r="U65" s="611"/>
      <c r="V65" s="610"/>
      <c r="W65" s="609"/>
      <c r="X65" s="609"/>
      <c r="Y65" s="609"/>
      <c r="Z65" s="792" t="s">
        <v>1416</v>
      </c>
      <c r="AA65" s="622"/>
      <c r="AB65" s="622" t="s">
        <v>1416</v>
      </c>
      <c r="AC65" s="793"/>
      <c r="AD65" s="792"/>
      <c r="AE65" s="622"/>
      <c r="AF65" s="610" t="s">
        <v>1431</v>
      </c>
      <c r="AG65" s="609"/>
      <c r="AH65" s="609"/>
      <c r="AI65" s="609"/>
      <c r="AJ65" s="609"/>
      <c r="AK65" s="611"/>
      <c r="AL65" s="610"/>
      <c r="AM65" s="611"/>
    </row>
    <row r="66" spans="1:39" s="608" customFormat="1" ht="19.5" customHeight="1" x14ac:dyDescent="0.2">
      <c r="A66" s="609"/>
      <c r="B66" s="253" t="s">
        <v>551</v>
      </c>
      <c r="C66" s="645" t="s">
        <v>77</v>
      </c>
      <c r="D66" s="634">
        <v>2</v>
      </c>
      <c r="E66" s="634">
        <v>2</v>
      </c>
      <c r="F66" s="634"/>
      <c r="G66" s="635">
        <v>0</v>
      </c>
      <c r="H66" s="635">
        <v>1</v>
      </c>
      <c r="I66" s="635">
        <v>16</v>
      </c>
      <c r="J66" s="635">
        <v>1</v>
      </c>
      <c r="K66" s="635">
        <v>0</v>
      </c>
      <c r="L66" s="635">
        <v>2</v>
      </c>
      <c r="M66" s="607">
        <f>SUM(G66,I66,K66)</f>
        <v>16</v>
      </c>
      <c r="N66" s="607">
        <f>((G66*H66)*1.5)+((I66*J66)*1)+((K66*L66)*1)</f>
        <v>16</v>
      </c>
      <c r="O66" s="413" t="s">
        <v>58</v>
      </c>
      <c r="Q66" s="610" t="s">
        <v>1496</v>
      </c>
      <c r="R66" s="609"/>
      <c r="S66" s="609"/>
      <c r="T66" s="609"/>
      <c r="U66" s="611"/>
      <c r="V66" s="610"/>
      <c r="W66" s="609"/>
      <c r="X66" s="609"/>
      <c r="Y66" s="609"/>
      <c r="Z66" s="792"/>
      <c r="AA66" s="622"/>
      <c r="AB66" s="622"/>
      <c r="AC66" s="793"/>
      <c r="AD66" s="792"/>
      <c r="AE66" s="622"/>
      <c r="AF66" s="610"/>
      <c r="AG66" s="609"/>
      <c r="AH66" s="609"/>
      <c r="AI66" s="609"/>
      <c r="AJ66" s="609"/>
      <c r="AK66" s="611"/>
      <c r="AL66" s="610"/>
      <c r="AM66" s="611"/>
    </row>
    <row r="67" spans="1:39" ht="19.5" customHeight="1" x14ac:dyDescent="0.2">
      <c r="A67" s="641" t="s">
        <v>1359</v>
      </c>
      <c r="B67" s="692" t="s">
        <v>580</v>
      </c>
      <c r="C67" s="223" t="s">
        <v>582</v>
      </c>
      <c r="D67" s="646"/>
      <c r="E67" s="638">
        <v>5</v>
      </c>
      <c r="F67" s="638">
        <v>5</v>
      </c>
      <c r="G67" s="647"/>
      <c r="H67" s="647"/>
      <c r="I67" s="647"/>
      <c r="J67" s="647"/>
      <c r="K67" s="647"/>
      <c r="L67" s="647"/>
      <c r="M67" s="648"/>
      <c r="N67" s="607"/>
      <c r="O67" s="608"/>
      <c r="Q67" s="943" t="s">
        <v>1563</v>
      </c>
      <c r="R67" s="227"/>
      <c r="S67" s="227"/>
      <c r="T67" s="227"/>
      <c r="U67" s="614"/>
      <c r="V67" s="287"/>
      <c r="W67" s="227"/>
      <c r="X67" s="227"/>
      <c r="Y67" s="227"/>
      <c r="Z67" s="612"/>
      <c r="AA67" s="604"/>
      <c r="AB67" s="604"/>
      <c r="AC67" s="613"/>
      <c r="AD67" s="612"/>
      <c r="AE67" s="604"/>
      <c r="AF67" s="287"/>
      <c r="AG67" s="227"/>
      <c r="AH67" s="227"/>
      <c r="AI67" s="227"/>
      <c r="AJ67" s="227"/>
      <c r="AK67" s="614"/>
      <c r="AL67" s="287"/>
      <c r="AM67" s="614"/>
    </row>
    <row r="68" spans="1:39" ht="19.5" customHeight="1" x14ac:dyDescent="0.2">
      <c r="A68" s="641" t="s">
        <v>1358</v>
      </c>
      <c r="B68" s="691" t="s">
        <v>584</v>
      </c>
      <c r="C68" s="207" t="s">
        <v>585</v>
      </c>
      <c r="D68" s="646"/>
      <c r="E68" s="638"/>
      <c r="F68" s="638">
        <v>5</v>
      </c>
      <c r="G68" s="647"/>
      <c r="H68" s="647"/>
      <c r="I68" s="647"/>
      <c r="J68" s="647"/>
      <c r="K68" s="647"/>
      <c r="L68" s="647"/>
      <c r="M68" s="648"/>
      <c r="N68" s="607"/>
      <c r="O68" s="608"/>
      <c r="Q68" s="943" t="s">
        <v>1563</v>
      </c>
      <c r="R68" s="227"/>
      <c r="S68" s="227"/>
      <c r="T68" s="227"/>
      <c r="U68" s="614"/>
      <c r="V68" s="287"/>
      <c r="W68" s="227"/>
      <c r="X68" s="227"/>
      <c r="Y68" s="227"/>
      <c r="Z68" s="612"/>
      <c r="AA68" s="604"/>
      <c r="AB68" s="604"/>
      <c r="AC68" s="613"/>
      <c r="AD68" s="612"/>
      <c r="AE68" s="604"/>
      <c r="AF68" s="287"/>
      <c r="AG68" s="227"/>
      <c r="AH68" s="227"/>
      <c r="AI68" s="227"/>
      <c r="AJ68" s="227"/>
      <c r="AK68" s="614"/>
      <c r="AL68" s="287"/>
      <c r="AM68" s="614"/>
    </row>
    <row r="69" spans="1:39" ht="19.5" customHeight="1" thickBot="1" x14ac:dyDescent="0.25">
      <c r="A69" s="713" t="s">
        <v>1360</v>
      </c>
      <c r="B69" s="693" t="s">
        <v>581</v>
      </c>
      <c r="C69" s="207" t="s">
        <v>583</v>
      </c>
      <c r="D69" s="646"/>
      <c r="E69" s="638"/>
      <c r="F69" s="638">
        <v>2</v>
      </c>
      <c r="G69" s="647"/>
      <c r="H69" s="647"/>
      <c r="I69" s="647"/>
      <c r="J69" s="647"/>
      <c r="K69" s="647"/>
      <c r="L69" s="647"/>
      <c r="M69" s="648"/>
      <c r="N69" s="607"/>
      <c r="O69" s="608"/>
      <c r="Q69" s="943" t="s">
        <v>1563</v>
      </c>
      <c r="R69" s="732"/>
      <c r="S69" s="732"/>
      <c r="T69" s="732"/>
      <c r="U69" s="788"/>
      <c r="V69" s="731"/>
      <c r="W69" s="732"/>
      <c r="X69" s="732"/>
      <c r="Y69" s="732"/>
      <c r="Z69" s="778"/>
      <c r="AA69" s="779"/>
      <c r="AB69" s="779"/>
      <c r="AC69" s="780"/>
      <c r="AD69" s="778"/>
      <c r="AE69" s="779"/>
      <c r="AF69" s="731"/>
      <c r="AG69" s="732"/>
      <c r="AH69" s="732"/>
      <c r="AI69" s="732"/>
      <c r="AJ69" s="732"/>
      <c r="AK69" s="788"/>
      <c r="AL69" s="731"/>
      <c r="AM69" s="788"/>
    </row>
    <row r="70" spans="1:39" ht="12" x14ac:dyDescent="0.2">
      <c r="B70" s="139"/>
      <c r="C70" s="236" t="s">
        <v>32</v>
      </c>
      <c r="D70" s="262">
        <f>SUM(D56:D66)</f>
        <v>30</v>
      </c>
      <c r="E70" s="262">
        <f>SUM(E56:E64,E66:E67)</f>
        <v>33</v>
      </c>
      <c r="F70" s="262">
        <f>SUM(F56:F69)</f>
        <v>36</v>
      </c>
      <c r="G70" s="262">
        <f>SUM(G56:G66)</f>
        <v>106</v>
      </c>
      <c r="H70" s="625">
        <v>1</v>
      </c>
      <c r="I70" s="262">
        <f>SUM(I56:I66)</f>
        <v>154</v>
      </c>
      <c r="J70" s="625">
        <v>1</v>
      </c>
      <c r="K70" s="262">
        <f>SUM(K56:K66)</f>
        <v>32</v>
      </c>
      <c r="L70" s="625">
        <v>2</v>
      </c>
      <c r="M70" s="626">
        <f>SUM(G70,I70,K70)</f>
        <v>292</v>
      </c>
      <c r="N70" s="626">
        <f>SUM(N56:N69)</f>
        <v>359</v>
      </c>
      <c r="O70" s="411"/>
    </row>
    <row r="71" spans="1:39" ht="15" customHeight="1" x14ac:dyDescent="0.2">
      <c r="B71" s="139"/>
      <c r="C71" s="627" t="s">
        <v>27</v>
      </c>
      <c r="D71" s="239">
        <f>SUM(D51,D70)</f>
        <v>60</v>
      </c>
      <c r="E71" s="239">
        <f>SUM(E51,E70)</f>
        <v>63</v>
      </c>
      <c r="F71" s="239">
        <f>SUM(F51,F70)</f>
        <v>70</v>
      </c>
      <c r="G71" s="239">
        <f>SUM(G51,G70)</f>
        <v>213</v>
      </c>
      <c r="H71" s="238">
        <v>1</v>
      </c>
      <c r="I71" s="239">
        <f>SUM(I51,I70)</f>
        <v>275</v>
      </c>
      <c r="J71" s="237">
        <v>1</v>
      </c>
      <c r="K71" s="239">
        <f>SUM(K51,K70)</f>
        <v>68</v>
      </c>
      <c r="L71" s="238">
        <v>2</v>
      </c>
      <c r="M71" s="626">
        <f>SUM(G71,I71,K71)</f>
        <v>556</v>
      </c>
      <c r="N71" s="626">
        <f>SUM(N51,N70)</f>
        <v>682.5</v>
      </c>
      <c r="O71" s="415"/>
    </row>
    <row r="72" spans="1:39" ht="15" customHeight="1" x14ac:dyDescent="0.2">
      <c r="B72" s="139"/>
      <c r="C72" s="454"/>
      <c r="D72" s="199"/>
      <c r="E72" s="199"/>
      <c r="F72" s="199"/>
      <c r="G72" s="199"/>
      <c r="H72" s="198"/>
      <c r="I72" s="199"/>
      <c r="J72" s="197"/>
      <c r="K72" s="199"/>
      <c r="L72" s="198"/>
      <c r="M72" s="200"/>
      <c r="N72" s="200"/>
      <c r="O72" s="416"/>
    </row>
    <row r="73" spans="1:39" ht="15" customHeight="1" thickBot="1" x14ac:dyDescent="0.25">
      <c r="B73" s="139"/>
      <c r="C73" s="454"/>
      <c r="D73" s="199"/>
      <c r="E73" s="199"/>
      <c r="F73" s="199"/>
      <c r="G73" s="199"/>
      <c r="H73" s="198"/>
      <c r="I73" s="199"/>
      <c r="J73" s="197"/>
      <c r="K73" s="199"/>
      <c r="L73" s="198"/>
      <c r="M73" s="200"/>
      <c r="N73" s="200"/>
      <c r="O73" s="416"/>
    </row>
    <row r="74" spans="1:39" ht="20.25" customHeight="1" thickBot="1" x14ac:dyDescent="0.25">
      <c r="B74" s="139"/>
      <c r="C74" s="454"/>
      <c r="D74" s="199"/>
      <c r="E74" s="199"/>
      <c r="F74" s="199"/>
      <c r="G74" s="199"/>
      <c r="H74" s="198"/>
      <c r="I74" s="199"/>
      <c r="J74" s="197"/>
      <c r="K74" s="199"/>
      <c r="L74" s="198"/>
      <c r="M74" s="200"/>
      <c r="N74" s="200"/>
      <c r="O74" s="416"/>
      <c r="Q74" s="1920" t="s">
        <v>559</v>
      </c>
      <c r="R74" s="1921"/>
      <c r="S74" s="1921"/>
      <c r="T74" s="1921"/>
      <c r="U74" s="1921"/>
      <c r="V74" s="1921"/>
      <c r="W74" s="1921"/>
      <c r="X74" s="1921"/>
      <c r="Y74" s="1921"/>
      <c r="Z74" s="1980" t="s">
        <v>560</v>
      </c>
      <c r="AA74" s="1981"/>
      <c r="AB74" s="1981"/>
      <c r="AC74" s="1981"/>
      <c r="AD74" s="1981"/>
      <c r="AE74" s="1981"/>
      <c r="AF74" s="2001" t="s">
        <v>608</v>
      </c>
      <c r="AG74" s="2002"/>
      <c r="AH74" s="2002"/>
      <c r="AI74" s="2002"/>
      <c r="AJ74" s="2002"/>
      <c r="AK74" s="2003"/>
      <c r="AL74" s="1998" t="s">
        <v>607</v>
      </c>
      <c r="AM74" s="2004"/>
    </row>
    <row r="75" spans="1:39" ht="26.25" customHeight="1" x14ac:dyDescent="0.2">
      <c r="A75" s="2016" t="s">
        <v>1827</v>
      </c>
      <c r="B75" s="2016"/>
      <c r="C75" s="2016"/>
      <c r="D75" s="2016"/>
      <c r="E75" s="2016"/>
      <c r="F75" s="2016"/>
      <c r="G75" s="2016"/>
      <c r="H75" s="2016"/>
      <c r="I75" s="2016"/>
      <c r="J75" s="2016"/>
      <c r="K75" s="2016"/>
      <c r="L75" s="2016"/>
      <c r="M75" s="2016"/>
      <c r="N75" s="2016"/>
      <c r="O75" s="2016"/>
      <c r="Q75" s="1966" t="s">
        <v>561</v>
      </c>
      <c r="R75" s="1967"/>
      <c r="S75" s="1967"/>
      <c r="T75" s="1967"/>
      <c r="U75" s="1968"/>
      <c r="V75" s="1969" t="s">
        <v>562</v>
      </c>
      <c r="W75" s="1967"/>
      <c r="X75" s="1967"/>
      <c r="Y75" s="1967"/>
      <c r="Z75" s="1970" t="s">
        <v>563</v>
      </c>
      <c r="AA75" s="1971"/>
      <c r="AB75" s="1971"/>
      <c r="AC75" s="1972"/>
      <c r="AD75" s="1970" t="s">
        <v>564</v>
      </c>
      <c r="AE75" s="1971"/>
      <c r="AF75" s="1977" t="s">
        <v>613</v>
      </c>
      <c r="AG75" s="1978"/>
      <c r="AH75" s="1978"/>
      <c r="AI75" s="1978"/>
      <c r="AJ75" s="1978"/>
      <c r="AK75" s="1979"/>
      <c r="AL75" s="1973" t="s">
        <v>565</v>
      </c>
      <c r="AM75" s="2012"/>
    </row>
    <row r="76" spans="1:39" ht="27" customHeight="1" x14ac:dyDescent="0.2">
      <c r="B76" s="148" t="s">
        <v>629</v>
      </c>
      <c r="C76" s="148" t="s">
        <v>630</v>
      </c>
      <c r="D76" s="628" t="s">
        <v>5</v>
      </c>
      <c r="E76" s="1928"/>
      <c r="F76" s="1930"/>
      <c r="G76" s="1244" t="s">
        <v>269</v>
      </c>
      <c r="H76" s="150"/>
      <c r="I76" s="150"/>
      <c r="J76" s="150"/>
      <c r="K76" s="150"/>
      <c r="L76" s="150"/>
      <c r="M76" s="150"/>
      <c r="N76" s="150"/>
      <c r="O76" s="151"/>
      <c r="Q76" s="477" t="s">
        <v>566</v>
      </c>
      <c r="R76" s="476" t="s">
        <v>567</v>
      </c>
      <c r="S76" s="476" t="s">
        <v>568</v>
      </c>
      <c r="T76" s="476" t="s">
        <v>570</v>
      </c>
      <c r="U76" s="767" t="s">
        <v>571</v>
      </c>
      <c r="V76" s="1975" t="s">
        <v>566</v>
      </c>
      <c r="W76" s="1976"/>
      <c r="X76" s="1976" t="s">
        <v>567</v>
      </c>
      <c r="Y76" s="1976"/>
      <c r="Z76" s="273" t="s">
        <v>566</v>
      </c>
      <c r="AA76" s="274" t="s">
        <v>567</v>
      </c>
      <c r="AB76" s="274" t="s">
        <v>568</v>
      </c>
      <c r="AC76" s="306" t="s">
        <v>570</v>
      </c>
      <c r="AD76" s="1989" t="s">
        <v>566</v>
      </c>
      <c r="AE76" s="2000"/>
      <c r="AF76" s="1975" t="s">
        <v>566</v>
      </c>
      <c r="AG76" s="1976"/>
      <c r="AH76" s="1976" t="s">
        <v>572</v>
      </c>
      <c r="AI76" s="1976"/>
      <c r="AJ76" s="1997" t="s">
        <v>570</v>
      </c>
      <c r="AK76" s="1988"/>
      <c r="AL76" s="1987" t="s">
        <v>566</v>
      </c>
      <c r="AM76" s="2008"/>
    </row>
    <row r="77" spans="1:39" ht="36.75" customHeight="1" x14ac:dyDescent="0.2">
      <c r="A77" s="672" t="s">
        <v>1341</v>
      </c>
      <c r="B77" s="152" t="s">
        <v>1125</v>
      </c>
      <c r="C77" s="649" t="s">
        <v>25</v>
      </c>
      <c r="D77" s="630"/>
      <c r="E77" s="1931" t="s">
        <v>1297</v>
      </c>
      <c r="F77" s="1933"/>
      <c r="G77" s="154" t="s">
        <v>7</v>
      </c>
      <c r="H77" s="154" t="s">
        <v>8</v>
      </c>
      <c r="I77" s="155" t="s">
        <v>9</v>
      </c>
      <c r="J77" s="156" t="s">
        <v>8</v>
      </c>
      <c r="K77" s="155" t="s">
        <v>10</v>
      </c>
      <c r="L77" s="156" t="s">
        <v>11</v>
      </c>
      <c r="M77" s="157" t="s">
        <v>12</v>
      </c>
      <c r="N77" s="155" t="s">
        <v>13</v>
      </c>
      <c r="O77" s="158" t="s">
        <v>14</v>
      </c>
      <c r="Q77" s="275" t="s">
        <v>573</v>
      </c>
      <c r="R77" s="276" t="s">
        <v>573</v>
      </c>
      <c r="S77" s="276" t="s">
        <v>573</v>
      </c>
      <c r="T77" s="276" t="s">
        <v>573</v>
      </c>
      <c r="U77" s="277" t="s">
        <v>573</v>
      </c>
      <c r="V77" s="275" t="s">
        <v>573</v>
      </c>
      <c r="W77" s="276" t="s">
        <v>574</v>
      </c>
      <c r="X77" s="276" t="s">
        <v>573</v>
      </c>
      <c r="Y77" s="276" t="s">
        <v>574</v>
      </c>
      <c r="Z77" s="278" t="s">
        <v>573</v>
      </c>
      <c r="AA77" s="279" t="s">
        <v>573</v>
      </c>
      <c r="AB77" s="279" t="s">
        <v>573</v>
      </c>
      <c r="AC77" s="280" t="s">
        <v>573</v>
      </c>
      <c r="AD77" s="278" t="s">
        <v>573</v>
      </c>
      <c r="AE77" s="279" t="s">
        <v>574</v>
      </c>
      <c r="AF77" s="600" t="s">
        <v>573</v>
      </c>
      <c r="AG77" s="725" t="s">
        <v>574</v>
      </c>
      <c r="AH77" s="302" t="s">
        <v>573</v>
      </c>
      <c r="AI77" s="725" t="s">
        <v>574</v>
      </c>
      <c r="AJ77" s="725" t="s">
        <v>573</v>
      </c>
      <c r="AK77" s="601" t="s">
        <v>574</v>
      </c>
      <c r="AL77" s="522" t="s">
        <v>573</v>
      </c>
      <c r="AM77" s="523" t="s">
        <v>574</v>
      </c>
    </row>
    <row r="78" spans="1:39" ht="24.75" customHeight="1" x14ac:dyDescent="0.2">
      <c r="A78" s="227"/>
      <c r="B78" s="694" t="s">
        <v>1328</v>
      </c>
      <c r="C78" s="76" t="s">
        <v>808</v>
      </c>
      <c r="D78" s="631"/>
      <c r="E78" s="1950"/>
      <c r="F78" s="1952"/>
      <c r="G78" s="164"/>
      <c r="H78" s="160"/>
      <c r="I78" s="164"/>
      <c r="J78" s="164"/>
      <c r="K78" s="160"/>
      <c r="L78" s="160"/>
      <c r="M78" s="168" t="s">
        <v>19</v>
      </c>
      <c r="N78" s="168" t="s">
        <v>19</v>
      </c>
      <c r="O78" s="162"/>
      <c r="Q78" s="773"/>
      <c r="R78" s="602"/>
      <c r="S78" s="602"/>
      <c r="T78" s="602"/>
      <c r="U78" s="774"/>
      <c r="V78" s="773"/>
      <c r="W78" s="602"/>
      <c r="X78" s="602"/>
      <c r="Y78" s="602"/>
      <c r="Z78" s="773"/>
      <c r="AA78" s="602"/>
      <c r="AB78" s="602"/>
      <c r="AC78" s="774"/>
      <c r="AD78" s="773"/>
      <c r="AE78" s="602"/>
      <c r="AF78" s="785"/>
      <c r="AG78" s="603"/>
      <c r="AH78" s="603"/>
      <c r="AI78" s="603"/>
      <c r="AJ78" s="603"/>
      <c r="AK78" s="786"/>
      <c r="AL78" s="785"/>
      <c r="AM78" s="603"/>
    </row>
    <row r="79" spans="1:39" ht="15" customHeight="1" x14ac:dyDescent="0.2">
      <c r="A79" s="787" t="s">
        <v>1456</v>
      </c>
      <c r="B79" s="695" t="s">
        <v>1126</v>
      </c>
      <c r="C79" s="77" t="s">
        <v>287</v>
      </c>
      <c r="D79" s="164">
        <v>6</v>
      </c>
      <c r="E79" s="1956">
        <v>6</v>
      </c>
      <c r="F79" s="1957"/>
      <c r="G79" s="164">
        <v>25</v>
      </c>
      <c r="H79" s="164">
        <v>1</v>
      </c>
      <c r="I79" s="164">
        <v>25</v>
      </c>
      <c r="J79" s="164">
        <v>1</v>
      </c>
      <c r="K79" s="164">
        <v>0</v>
      </c>
      <c r="L79" s="164">
        <v>2</v>
      </c>
      <c r="M79" s="168">
        <f>SUM(G79,I79,K79)</f>
        <v>50</v>
      </c>
      <c r="N79" s="168">
        <f>((G79*H79)*1.5)+((I79*J79)*1)+((K79*L79)*1)</f>
        <v>62.5</v>
      </c>
      <c r="O79" s="103" t="s">
        <v>19</v>
      </c>
      <c r="Q79" s="287">
        <v>3</v>
      </c>
      <c r="R79" s="227"/>
      <c r="S79" s="227"/>
      <c r="T79" s="227"/>
      <c r="U79" s="614"/>
      <c r="V79" s="287">
        <v>3</v>
      </c>
      <c r="W79" s="227" t="s">
        <v>909</v>
      </c>
      <c r="X79" s="227"/>
      <c r="Y79" s="227"/>
      <c r="Z79" s="612"/>
      <c r="AA79" s="604"/>
      <c r="AB79" s="604"/>
      <c r="AC79" s="613"/>
      <c r="AD79" s="612">
        <v>6</v>
      </c>
      <c r="AE79" s="604" t="s">
        <v>909</v>
      </c>
      <c r="AF79" s="287"/>
      <c r="AG79" s="227"/>
      <c r="AH79" s="227"/>
      <c r="AI79" s="227"/>
      <c r="AJ79" s="227"/>
      <c r="AK79" s="614"/>
      <c r="AL79" s="287" t="s">
        <v>1443</v>
      </c>
      <c r="AM79" s="227" t="s">
        <v>908</v>
      </c>
    </row>
    <row r="80" spans="1:39" ht="15" customHeight="1" x14ac:dyDescent="0.2">
      <c r="A80" s="787" t="s">
        <v>1457</v>
      </c>
      <c r="B80" s="695" t="s">
        <v>1127</v>
      </c>
      <c r="C80" s="77" t="s">
        <v>288</v>
      </c>
      <c r="D80" s="164">
        <v>5</v>
      </c>
      <c r="E80" s="1956">
        <v>5</v>
      </c>
      <c r="F80" s="1957"/>
      <c r="G80" s="164">
        <v>25</v>
      </c>
      <c r="H80" s="164">
        <v>1</v>
      </c>
      <c r="I80" s="164">
        <v>25</v>
      </c>
      <c r="J80" s="164">
        <v>1</v>
      </c>
      <c r="K80" s="164">
        <v>0</v>
      </c>
      <c r="L80" s="164">
        <v>2</v>
      </c>
      <c r="M80" s="168">
        <f>SUM(G80,I80,K80)</f>
        <v>50</v>
      </c>
      <c r="N80" s="168">
        <f>((G80*H80)*1.5)+((I80*J80)*1)+((K80*L80)*1)</f>
        <v>62.5</v>
      </c>
      <c r="O80" s="650" t="s">
        <v>19</v>
      </c>
      <c r="Q80" s="287">
        <v>2.5</v>
      </c>
      <c r="R80" s="227"/>
      <c r="S80" s="227"/>
      <c r="T80" s="227"/>
      <c r="U80" s="614"/>
      <c r="V80" s="287">
        <v>2.5</v>
      </c>
      <c r="W80" s="227" t="s">
        <v>909</v>
      </c>
      <c r="X80" s="227"/>
      <c r="Y80" s="227"/>
      <c r="Z80" s="612"/>
      <c r="AA80" s="604"/>
      <c r="AB80" s="604"/>
      <c r="AC80" s="613"/>
      <c r="AD80" s="612">
        <v>5</v>
      </c>
      <c r="AE80" s="604" t="s">
        <v>909</v>
      </c>
      <c r="AF80" s="287"/>
      <c r="AG80" s="227"/>
      <c r="AH80" s="227"/>
      <c r="AI80" s="227"/>
      <c r="AJ80" s="227"/>
      <c r="AK80" s="614"/>
      <c r="AL80" s="287" t="s">
        <v>1460</v>
      </c>
      <c r="AM80" s="227" t="s">
        <v>908</v>
      </c>
    </row>
    <row r="81" spans="1:39" ht="15" customHeight="1" x14ac:dyDescent="0.2">
      <c r="A81" s="787" t="s">
        <v>1458</v>
      </c>
      <c r="B81" s="695" t="s">
        <v>1128</v>
      </c>
      <c r="C81" s="77" t="s">
        <v>289</v>
      </c>
      <c r="D81" s="164">
        <v>5</v>
      </c>
      <c r="E81" s="1956">
        <v>5</v>
      </c>
      <c r="F81" s="1957"/>
      <c r="G81" s="164">
        <v>25</v>
      </c>
      <c r="H81" s="164">
        <v>1</v>
      </c>
      <c r="I81" s="164">
        <v>25</v>
      </c>
      <c r="J81" s="164">
        <v>1</v>
      </c>
      <c r="K81" s="164">
        <v>0</v>
      </c>
      <c r="L81" s="164">
        <v>2</v>
      </c>
      <c r="M81" s="168">
        <f>SUM(G81,I81,K81)</f>
        <v>50</v>
      </c>
      <c r="N81" s="168">
        <f>((G81*H81)*1.5)+((I81*J81)*1)+((K81*L81)*1)</f>
        <v>62.5</v>
      </c>
      <c r="O81" s="103" t="s">
        <v>19</v>
      </c>
      <c r="Q81" s="287">
        <v>2.5</v>
      </c>
      <c r="R81" s="227"/>
      <c r="S81" s="227"/>
      <c r="T81" s="227"/>
      <c r="U81" s="614"/>
      <c r="V81" s="287">
        <v>2.5</v>
      </c>
      <c r="W81" s="227" t="s">
        <v>909</v>
      </c>
      <c r="X81" s="227"/>
      <c r="Y81" s="227"/>
      <c r="Z81" s="612"/>
      <c r="AA81" s="604"/>
      <c r="AB81" s="604"/>
      <c r="AC81" s="613"/>
      <c r="AD81" s="612">
        <v>5</v>
      </c>
      <c r="AE81" s="604" t="s">
        <v>909</v>
      </c>
      <c r="AF81" s="287"/>
      <c r="AG81" s="227"/>
      <c r="AH81" s="227"/>
      <c r="AI81" s="227"/>
      <c r="AJ81" s="227"/>
      <c r="AK81" s="614"/>
      <c r="AL81" s="287" t="s">
        <v>1460</v>
      </c>
      <c r="AM81" s="227" t="s">
        <v>908</v>
      </c>
    </row>
    <row r="82" spans="1:39" ht="15" customHeight="1" x14ac:dyDescent="0.2">
      <c r="A82" s="787" t="s">
        <v>1459</v>
      </c>
      <c r="B82" s="695" t="s">
        <v>1129</v>
      </c>
      <c r="C82" s="77" t="s">
        <v>290</v>
      </c>
      <c r="D82" s="164">
        <v>5</v>
      </c>
      <c r="E82" s="1956">
        <v>5</v>
      </c>
      <c r="F82" s="1957"/>
      <c r="G82" s="164">
        <v>25</v>
      </c>
      <c r="H82" s="164">
        <v>1</v>
      </c>
      <c r="I82" s="164">
        <v>25</v>
      </c>
      <c r="J82" s="164">
        <v>1</v>
      </c>
      <c r="K82" s="164">
        <v>0</v>
      </c>
      <c r="L82" s="164">
        <v>2</v>
      </c>
      <c r="M82" s="168">
        <f>SUM(G82,I82,K82)</f>
        <v>50</v>
      </c>
      <c r="N82" s="168">
        <f>((G82*H82)*1.5)+((I82*J82)*1)+((K82*L82)*1)</f>
        <v>62.5</v>
      </c>
      <c r="O82" s="103" t="s">
        <v>19</v>
      </c>
      <c r="Q82" s="287">
        <v>2.5</v>
      </c>
      <c r="R82" s="227"/>
      <c r="S82" s="227"/>
      <c r="T82" s="227"/>
      <c r="U82" s="614"/>
      <c r="V82" s="287">
        <v>2.5</v>
      </c>
      <c r="W82" s="227" t="s">
        <v>909</v>
      </c>
      <c r="X82" s="227"/>
      <c r="Y82" s="227"/>
      <c r="Z82" s="612"/>
      <c r="AA82" s="604"/>
      <c r="AB82" s="604"/>
      <c r="AC82" s="613"/>
      <c r="AD82" s="612">
        <v>5</v>
      </c>
      <c r="AE82" s="604" t="s">
        <v>909</v>
      </c>
      <c r="AF82" s="287"/>
      <c r="AG82" s="227"/>
      <c r="AH82" s="227"/>
      <c r="AI82" s="227"/>
      <c r="AJ82" s="227"/>
      <c r="AK82" s="614"/>
      <c r="AL82" s="287" t="s">
        <v>1460</v>
      </c>
      <c r="AM82" s="227" t="s">
        <v>908</v>
      </c>
    </row>
    <row r="83" spans="1:39" ht="27" customHeight="1" x14ac:dyDescent="0.2">
      <c r="A83" s="227"/>
      <c r="B83" s="696" t="s">
        <v>1329</v>
      </c>
      <c r="C83" s="617" t="s">
        <v>922</v>
      </c>
      <c r="D83" s="631"/>
      <c r="E83" s="1950"/>
      <c r="F83" s="1952"/>
      <c r="G83" s="164"/>
      <c r="H83" s="160"/>
      <c r="I83" s="164"/>
      <c r="J83" s="164"/>
      <c r="K83" s="160"/>
      <c r="L83" s="160"/>
      <c r="M83" s="160"/>
      <c r="N83" s="160"/>
      <c r="O83" s="162"/>
      <c r="Q83" s="773"/>
      <c r="R83" s="602"/>
      <c r="S83" s="602"/>
      <c r="T83" s="602"/>
      <c r="U83" s="774"/>
      <c r="V83" s="773"/>
      <c r="W83" s="602"/>
      <c r="X83" s="602"/>
      <c r="Y83" s="602"/>
      <c r="Z83" s="773"/>
      <c r="AA83" s="602"/>
      <c r="AB83" s="602"/>
      <c r="AC83" s="774"/>
      <c r="AD83" s="773"/>
      <c r="AE83" s="602"/>
      <c r="AF83" s="785"/>
      <c r="AG83" s="603"/>
      <c r="AH83" s="603"/>
      <c r="AI83" s="603"/>
      <c r="AJ83" s="603"/>
      <c r="AK83" s="786"/>
      <c r="AL83" s="773"/>
      <c r="AM83" s="602"/>
    </row>
    <row r="84" spans="1:39" s="608" customFormat="1" ht="12" x14ac:dyDescent="0.2">
      <c r="A84" s="609" t="s">
        <v>1351</v>
      </c>
      <c r="B84" s="253" t="s">
        <v>554</v>
      </c>
      <c r="C84" s="253" t="s">
        <v>66</v>
      </c>
      <c r="D84" s="606">
        <v>2</v>
      </c>
      <c r="E84" s="1958">
        <v>2</v>
      </c>
      <c r="F84" s="1959"/>
      <c r="G84" s="605">
        <v>2</v>
      </c>
      <c r="H84" s="605">
        <v>1</v>
      </c>
      <c r="I84" s="605">
        <v>14</v>
      </c>
      <c r="J84" s="605">
        <v>1</v>
      </c>
      <c r="K84" s="605">
        <v>0</v>
      </c>
      <c r="L84" s="605">
        <v>2</v>
      </c>
      <c r="M84" s="607">
        <f>SUM(G84,I84,K84)</f>
        <v>16</v>
      </c>
      <c r="N84" s="607">
        <f>((G84*H84)*1.5)+((I84*J84)*1)+((K84*L84)*1)</f>
        <v>17</v>
      </c>
      <c r="O84" s="413" t="s">
        <v>84</v>
      </c>
      <c r="Q84" s="610" t="s">
        <v>1473</v>
      </c>
      <c r="R84" s="609"/>
      <c r="S84" s="609"/>
      <c r="T84" s="609"/>
      <c r="U84" s="611"/>
      <c r="V84" s="610"/>
      <c r="W84" s="609"/>
      <c r="X84" s="609"/>
      <c r="Y84" s="609"/>
      <c r="Z84" s="792" t="s">
        <v>1473</v>
      </c>
      <c r="AA84" s="622"/>
      <c r="AB84" s="622"/>
      <c r="AC84" s="793"/>
      <c r="AD84" s="792"/>
      <c r="AE84" s="622"/>
      <c r="AF84" s="610" t="s">
        <v>1431</v>
      </c>
      <c r="AG84" s="609"/>
      <c r="AH84" s="609"/>
      <c r="AI84" s="609"/>
      <c r="AJ84" s="609"/>
      <c r="AK84" s="611"/>
      <c r="AL84" s="610"/>
      <c r="AM84" s="609"/>
    </row>
    <row r="85" spans="1:39" s="608" customFormat="1" ht="12" x14ac:dyDescent="0.2">
      <c r="A85" s="609" t="s">
        <v>1353</v>
      </c>
      <c r="B85" s="253" t="s">
        <v>555</v>
      </c>
      <c r="C85" s="253" t="s">
        <v>85</v>
      </c>
      <c r="D85" s="605">
        <v>2</v>
      </c>
      <c r="E85" s="1958">
        <v>2</v>
      </c>
      <c r="F85" s="1959"/>
      <c r="G85" s="606">
        <v>0</v>
      </c>
      <c r="H85" s="605">
        <v>1</v>
      </c>
      <c r="I85" s="605">
        <v>20</v>
      </c>
      <c r="J85" s="605">
        <v>1</v>
      </c>
      <c r="K85" s="605">
        <v>0</v>
      </c>
      <c r="L85" s="605">
        <v>2</v>
      </c>
      <c r="M85" s="607">
        <f>SUM(G85,I85,K85)</f>
        <v>20</v>
      </c>
      <c r="N85" s="607">
        <f>((G85*H85)*1.5)+((I85*J85)*1)+((K85*L85)*1)</f>
        <v>20</v>
      </c>
      <c r="O85" s="413" t="s">
        <v>84</v>
      </c>
      <c r="Q85" s="610" t="s">
        <v>1416</v>
      </c>
      <c r="R85" s="609"/>
      <c r="S85" s="609" t="s">
        <v>1416</v>
      </c>
      <c r="T85" s="609"/>
      <c r="U85" s="611"/>
      <c r="V85" s="610"/>
      <c r="W85" s="609"/>
      <c r="X85" s="609"/>
      <c r="Y85" s="609"/>
      <c r="Z85" s="792" t="s">
        <v>1416</v>
      </c>
      <c r="AA85" s="622"/>
      <c r="AB85" s="622" t="s">
        <v>1416</v>
      </c>
      <c r="AC85" s="793"/>
      <c r="AD85" s="792"/>
      <c r="AE85" s="622"/>
      <c r="AF85" s="1008" t="s">
        <v>1562</v>
      </c>
      <c r="AG85" s="609"/>
      <c r="AH85" s="609"/>
      <c r="AI85" s="609"/>
      <c r="AJ85" s="609"/>
      <c r="AK85" s="611"/>
      <c r="AL85" s="610"/>
      <c r="AM85" s="609"/>
    </row>
    <row r="86" spans="1:39" s="608" customFormat="1" ht="33.75" x14ac:dyDescent="0.2">
      <c r="A86" s="609" t="s">
        <v>1352</v>
      </c>
      <c r="B86" s="253" t="s">
        <v>539</v>
      </c>
      <c r="C86" s="253" t="s">
        <v>87</v>
      </c>
      <c r="D86" s="605">
        <v>2</v>
      </c>
      <c r="E86" s="1958">
        <v>2</v>
      </c>
      <c r="F86" s="1959"/>
      <c r="G86" s="605">
        <v>20</v>
      </c>
      <c r="H86" s="605">
        <v>0</v>
      </c>
      <c r="I86" s="605">
        <v>0</v>
      </c>
      <c r="J86" s="605">
        <v>1</v>
      </c>
      <c r="K86" s="605">
        <v>0</v>
      </c>
      <c r="L86" s="605">
        <v>2</v>
      </c>
      <c r="M86" s="607">
        <f>SUM(G86,I86,K86)</f>
        <v>20</v>
      </c>
      <c r="N86" s="607">
        <f>((G86*H86)*1.5)+((I86*J86)*1)+((K86*L86)*1)</f>
        <v>0</v>
      </c>
      <c r="O86" s="466" t="s">
        <v>1871</v>
      </c>
      <c r="Q86" s="610" t="s">
        <v>1409</v>
      </c>
      <c r="R86" s="609"/>
      <c r="S86" s="609"/>
      <c r="T86" s="609"/>
      <c r="U86" s="611"/>
      <c r="V86" s="610"/>
      <c r="W86" s="609"/>
      <c r="X86" s="609"/>
      <c r="Y86" s="609"/>
      <c r="Z86" s="792" t="s">
        <v>1409</v>
      </c>
      <c r="AA86" s="622"/>
      <c r="AB86" s="622"/>
      <c r="AC86" s="793"/>
      <c r="AD86" s="792"/>
      <c r="AE86" s="622"/>
      <c r="AF86" s="610" t="s">
        <v>1431</v>
      </c>
      <c r="AG86" s="609"/>
      <c r="AH86" s="609"/>
      <c r="AI86" s="609"/>
      <c r="AJ86" s="609"/>
      <c r="AK86" s="611"/>
      <c r="AL86" s="610"/>
      <c r="AM86" s="609"/>
    </row>
    <row r="87" spans="1:39" ht="24" x14ac:dyDescent="0.2">
      <c r="A87" s="227"/>
      <c r="B87" s="696" t="s">
        <v>1330</v>
      </c>
      <c r="C87" s="78" t="s">
        <v>924</v>
      </c>
      <c r="D87" s="631"/>
      <c r="E87" s="1950"/>
      <c r="F87" s="1952"/>
      <c r="G87" s="164"/>
      <c r="H87" s="160"/>
      <c r="I87" s="164"/>
      <c r="J87" s="164"/>
      <c r="K87" s="160"/>
      <c r="L87" s="160"/>
      <c r="M87" s="160"/>
      <c r="N87" s="160"/>
      <c r="O87" s="162"/>
      <c r="Q87" s="773"/>
      <c r="R87" s="602"/>
      <c r="S87" s="602"/>
      <c r="T87" s="602"/>
      <c r="U87" s="774"/>
      <c r="V87" s="773"/>
      <c r="W87" s="602"/>
      <c r="X87" s="602"/>
      <c r="Y87" s="602"/>
      <c r="Z87" s="773"/>
      <c r="AA87" s="602"/>
      <c r="AB87" s="602"/>
      <c r="AC87" s="774"/>
      <c r="AD87" s="773"/>
      <c r="AE87" s="602"/>
      <c r="AF87" s="785"/>
      <c r="AG87" s="603"/>
      <c r="AH87" s="603"/>
      <c r="AI87" s="603"/>
      <c r="AJ87" s="603"/>
      <c r="AK87" s="786"/>
      <c r="AL87" s="773"/>
      <c r="AM87" s="602"/>
    </row>
    <row r="88" spans="1:39" ht="12" x14ac:dyDescent="0.2">
      <c r="A88" s="227"/>
      <c r="B88" s="175" t="s">
        <v>1098</v>
      </c>
      <c r="C88" s="81" t="s">
        <v>291</v>
      </c>
      <c r="D88" s="167"/>
      <c r="E88" s="1956"/>
      <c r="F88" s="1957"/>
      <c r="G88" s="164"/>
      <c r="H88" s="164"/>
      <c r="I88" s="164"/>
      <c r="J88" s="164"/>
      <c r="K88" s="164"/>
      <c r="L88" s="164"/>
      <c r="M88" s="164"/>
      <c r="N88" s="164"/>
      <c r="O88" s="103"/>
      <c r="Q88" s="287"/>
      <c r="R88" s="227"/>
      <c r="S88" s="227"/>
      <c r="T88" s="227"/>
      <c r="U88" s="614"/>
      <c r="V88" s="287"/>
      <c r="W88" s="227"/>
      <c r="X88" s="227"/>
      <c r="Y88" s="227"/>
      <c r="Z88" s="612"/>
      <c r="AA88" s="604"/>
      <c r="AB88" s="604"/>
      <c r="AC88" s="613"/>
      <c r="AD88" s="612"/>
      <c r="AE88" s="604"/>
      <c r="AF88" s="287"/>
      <c r="AG88" s="227"/>
      <c r="AH88" s="227"/>
      <c r="AI88" s="227"/>
      <c r="AJ88" s="227"/>
      <c r="AK88" s="614"/>
      <c r="AL88" s="287"/>
      <c r="AM88" s="227"/>
    </row>
    <row r="89" spans="1:39" s="619" customFormat="1" ht="15" customHeight="1" x14ac:dyDescent="0.2">
      <c r="A89" s="620"/>
      <c r="B89" s="667" t="s">
        <v>1084</v>
      </c>
      <c r="C89" s="206" t="s">
        <v>252</v>
      </c>
      <c r="D89" s="220">
        <v>3</v>
      </c>
      <c r="E89" s="1924">
        <v>3</v>
      </c>
      <c r="F89" s="1925"/>
      <c r="G89" s="220">
        <v>16</v>
      </c>
      <c r="H89" s="220">
        <v>0</v>
      </c>
      <c r="I89" s="220">
        <v>16</v>
      </c>
      <c r="J89" s="220">
        <v>1</v>
      </c>
      <c r="K89" s="220">
        <v>0</v>
      </c>
      <c r="L89" s="220">
        <v>2</v>
      </c>
      <c r="M89" s="618">
        <f>SUM(G89,I89,K89)</f>
        <v>32</v>
      </c>
      <c r="N89" s="618">
        <f>((G89*H89)*1.5)+((I89*J89)*1)+((K89*L89)*1)</f>
        <v>16</v>
      </c>
      <c r="O89" s="583" t="s">
        <v>270</v>
      </c>
      <c r="Q89" s="563">
        <v>1.5</v>
      </c>
      <c r="R89" s="620">
        <v>1.5</v>
      </c>
      <c r="S89" s="620"/>
      <c r="T89" s="620"/>
      <c r="U89" s="1190"/>
      <c r="V89" s="563"/>
      <c r="W89" s="620"/>
      <c r="X89" s="620"/>
      <c r="Y89" s="620"/>
      <c r="Z89" s="781">
        <v>1.5</v>
      </c>
      <c r="AA89" s="1191">
        <v>1.5</v>
      </c>
      <c r="AB89" s="1191"/>
      <c r="AC89" s="1192"/>
      <c r="AD89" s="781" t="s">
        <v>19</v>
      </c>
      <c r="AE89" s="1191" t="s">
        <v>19</v>
      </c>
      <c r="AF89" s="563" t="s">
        <v>1455</v>
      </c>
      <c r="AG89" s="620" t="s">
        <v>908</v>
      </c>
      <c r="AH89" s="620"/>
      <c r="AI89" s="620"/>
      <c r="AJ89" s="620"/>
      <c r="AK89" s="1190"/>
      <c r="AL89" s="563"/>
      <c r="AM89" s="620"/>
    </row>
    <row r="90" spans="1:39" ht="15" customHeight="1" thickBot="1" x14ac:dyDescent="0.25">
      <c r="A90" s="227"/>
      <c r="B90" s="695" t="s">
        <v>1130</v>
      </c>
      <c r="C90" s="77" t="s">
        <v>298</v>
      </c>
      <c r="D90" s="164">
        <v>3</v>
      </c>
      <c r="E90" s="1956" t="s">
        <v>19</v>
      </c>
      <c r="F90" s="1957"/>
      <c r="G90" s="164">
        <v>0</v>
      </c>
      <c r="H90" s="164">
        <v>1</v>
      </c>
      <c r="I90" s="164">
        <v>30</v>
      </c>
      <c r="J90" s="164">
        <v>1</v>
      </c>
      <c r="K90" s="164">
        <v>0</v>
      </c>
      <c r="L90" s="164">
        <v>2</v>
      </c>
      <c r="M90" s="168">
        <f>SUM(G90,I90,K90)</f>
        <v>30</v>
      </c>
      <c r="N90" s="168">
        <f>((G90*H90)*1.5)+((I90*J90)*1)+((K90*L90)*1)</f>
        <v>30</v>
      </c>
      <c r="O90" s="103" t="s">
        <v>19</v>
      </c>
      <c r="Q90" s="731"/>
      <c r="R90" s="732"/>
      <c r="S90" s="732">
        <v>1</v>
      </c>
      <c r="T90" s="732"/>
      <c r="U90" s="788"/>
      <c r="V90" s="731">
        <v>2</v>
      </c>
      <c r="W90" s="732" t="s">
        <v>1422</v>
      </c>
      <c r="X90" s="732"/>
      <c r="Y90" s="732"/>
      <c r="Z90" s="778"/>
      <c r="AA90" s="779"/>
      <c r="AB90" s="779"/>
      <c r="AC90" s="780"/>
      <c r="AD90" s="778">
        <v>3</v>
      </c>
      <c r="AE90" s="779" t="s">
        <v>1422</v>
      </c>
      <c r="AF90" s="731"/>
      <c r="AG90" s="732"/>
      <c r="AH90" s="732"/>
      <c r="AI90" s="732"/>
      <c r="AJ90" s="732"/>
      <c r="AK90" s="788"/>
      <c r="AL90" s="731" t="s">
        <v>1455</v>
      </c>
      <c r="AM90" s="732" t="s">
        <v>1422</v>
      </c>
    </row>
    <row r="91" spans="1:39" ht="12.75" thickBot="1" x14ac:dyDescent="0.25">
      <c r="B91" s="419"/>
      <c r="C91" s="236" t="s">
        <v>35</v>
      </c>
      <c r="D91" s="262">
        <f>SUM(D79,D80,D81,D82,D84,D85,D86,D89)</f>
        <v>30</v>
      </c>
      <c r="E91" s="1962">
        <f>SUM(E79:F90)</f>
        <v>30</v>
      </c>
      <c r="F91" s="1963"/>
      <c r="G91" s="262">
        <f>SUM(G79,G80,G81,G82,G84,G85,G86,G89)</f>
        <v>138</v>
      </c>
      <c r="H91" s="238">
        <v>1</v>
      </c>
      <c r="I91" s="262">
        <f>SUM(I79,I80,I81,I82,I84,I85,I86,I89)</f>
        <v>150</v>
      </c>
      <c r="J91" s="238">
        <v>1</v>
      </c>
      <c r="K91" s="262">
        <f>SUM(K79,K80,K81,K82,K84,K85,K86,K89)</f>
        <v>0</v>
      </c>
      <c r="L91" s="238">
        <v>2</v>
      </c>
      <c r="M91" s="240">
        <f>SUM(G91,I91,K91)</f>
        <v>288</v>
      </c>
      <c r="N91" s="240">
        <f>SUM(N79:N90)</f>
        <v>333</v>
      </c>
      <c r="O91" s="418"/>
    </row>
    <row r="92" spans="1:39" ht="22.5" customHeight="1" x14ac:dyDescent="0.2">
      <c r="B92" s="419"/>
      <c r="C92" s="454"/>
      <c r="D92" s="199"/>
      <c r="E92" s="199"/>
      <c r="F92" s="199"/>
      <c r="G92" s="199"/>
      <c r="H92" s="198"/>
      <c r="I92" s="199"/>
      <c r="J92" s="197"/>
      <c r="K92" s="199"/>
      <c r="L92" s="198"/>
      <c r="M92" s="200"/>
      <c r="N92" s="200"/>
      <c r="O92" s="416"/>
      <c r="Q92" s="2009" t="s">
        <v>561</v>
      </c>
      <c r="R92" s="2010"/>
      <c r="S92" s="2010"/>
      <c r="T92" s="2010"/>
      <c r="U92" s="2011"/>
      <c r="V92" s="1969" t="s">
        <v>562</v>
      </c>
      <c r="W92" s="1967"/>
      <c r="X92" s="1967"/>
      <c r="Y92" s="1967"/>
      <c r="Z92" s="1970" t="s">
        <v>563</v>
      </c>
      <c r="AA92" s="1971"/>
      <c r="AB92" s="1971"/>
      <c r="AC92" s="1972"/>
      <c r="AD92" s="1970" t="s">
        <v>564</v>
      </c>
      <c r="AE92" s="1971"/>
      <c r="AF92" s="1977" t="s">
        <v>613</v>
      </c>
      <c r="AG92" s="1978"/>
      <c r="AH92" s="1978"/>
      <c r="AI92" s="1978"/>
      <c r="AJ92" s="1978"/>
      <c r="AK92" s="1979"/>
      <c r="AL92" s="1973" t="s">
        <v>565</v>
      </c>
      <c r="AM92" s="2012"/>
    </row>
    <row r="93" spans="1:39" ht="15" customHeight="1" x14ac:dyDescent="0.2">
      <c r="B93" s="175"/>
      <c r="C93" s="145"/>
      <c r="D93" s="146"/>
      <c r="E93" s="146"/>
      <c r="F93" s="146"/>
      <c r="K93" s="147"/>
      <c r="L93" s="147"/>
      <c r="M93" s="147"/>
      <c r="N93" s="147"/>
      <c r="Q93" s="477" t="s">
        <v>566</v>
      </c>
      <c r="R93" s="476" t="s">
        <v>567</v>
      </c>
      <c r="S93" s="476" t="s">
        <v>568</v>
      </c>
      <c r="T93" s="476" t="s">
        <v>570</v>
      </c>
      <c r="U93" s="767" t="s">
        <v>571</v>
      </c>
      <c r="V93" s="2013" t="s">
        <v>566</v>
      </c>
      <c r="W93" s="2014"/>
      <c r="X93" s="2015" t="s">
        <v>567</v>
      </c>
      <c r="Y93" s="2014"/>
      <c r="Z93" s="273" t="s">
        <v>566</v>
      </c>
      <c r="AA93" s="274" t="s">
        <v>567</v>
      </c>
      <c r="AB93" s="274" t="s">
        <v>568</v>
      </c>
      <c r="AC93" s="306" t="s">
        <v>570</v>
      </c>
      <c r="AD93" s="1989" t="s">
        <v>566</v>
      </c>
      <c r="AE93" s="2000"/>
      <c r="AF93" s="1975" t="s">
        <v>566</v>
      </c>
      <c r="AG93" s="1976"/>
      <c r="AH93" s="1976" t="s">
        <v>572</v>
      </c>
      <c r="AI93" s="1976"/>
      <c r="AJ93" s="1997" t="s">
        <v>570</v>
      </c>
      <c r="AK93" s="1988"/>
      <c r="AL93" s="1987" t="s">
        <v>566</v>
      </c>
      <c r="AM93" s="2008"/>
    </row>
    <row r="94" spans="1:39" ht="48" x14ac:dyDescent="0.2">
      <c r="A94" s="672" t="s">
        <v>1341</v>
      </c>
      <c r="B94" s="152" t="s">
        <v>1131</v>
      </c>
      <c r="C94" s="651" t="s">
        <v>26</v>
      </c>
      <c r="D94" s="628" t="s">
        <v>5</v>
      </c>
      <c r="E94" s="1960" t="s">
        <v>1297</v>
      </c>
      <c r="F94" s="1961"/>
      <c r="G94" s="202" t="s">
        <v>7</v>
      </c>
      <c r="H94" s="202" t="s">
        <v>8</v>
      </c>
      <c r="I94" s="652" t="s">
        <v>9</v>
      </c>
      <c r="J94" s="653" t="s">
        <v>8</v>
      </c>
      <c r="K94" s="652" t="s">
        <v>10</v>
      </c>
      <c r="L94" s="653" t="s">
        <v>11</v>
      </c>
      <c r="M94" s="654" t="s">
        <v>12</v>
      </c>
      <c r="N94" s="652" t="s">
        <v>13</v>
      </c>
      <c r="O94" s="410" t="s">
        <v>14</v>
      </c>
      <c r="Q94" s="275" t="s">
        <v>573</v>
      </c>
      <c r="R94" s="276" t="s">
        <v>573</v>
      </c>
      <c r="S94" s="276" t="s">
        <v>573</v>
      </c>
      <c r="T94" s="276" t="s">
        <v>573</v>
      </c>
      <c r="U94" s="277" t="s">
        <v>573</v>
      </c>
      <c r="V94" s="275" t="s">
        <v>573</v>
      </c>
      <c r="W94" s="276" t="s">
        <v>574</v>
      </c>
      <c r="X94" s="276" t="s">
        <v>573</v>
      </c>
      <c r="Y94" s="276" t="s">
        <v>574</v>
      </c>
      <c r="Z94" s="278" t="s">
        <v>573</v>
      </c>
      <c r="AA94" s="279" t="s">
        <v>573</v>
      </c>
      <c r="AB94" s="279" t="s">
        <v>573</v>
      </c>
      <c r="AC94" s="280" t="s">
        <v>573</v>
      </c>
      <c r="AD94" s="278" t="s">
        <v>573</v>
      </c>
      <c r="AE94" s="279" t="s">
        <v>574</v>
      </c>
      <c r="AF94" s="600" t="s">
        <v>573</v>
      </c>
      <c r="AG94" s="725" t="s">
        <v>574</v>
      </c>
      <c r="AH94" s="302" t="s">
        <v>573</v>
      </c>
      <c r="AI94" s="725" t="s">
        <v>574</v>
      </c>
      <c r="AJ94" s="725" t="s">
        <v>573</v>
      </c>
      <c r="AK94" s="601" t="s">
        <v>574</v>
      </c>
      <c r="AL94" s="522" t="s">
        <v>573</v>
      </c>
      <c r="AM94" s="523" t="s">
        <v>574</v>
      </c>
    </row>
    <row r="95" spans="1:39" ht="25.5" customHeight="1" x14ac:dyDescent="0.2">
      <c r="A95" s="227"/>
      <c r="B95" s="697" t="s">
        <v>1331</v>
      </c>
      <c r="C95" s="76" t="s">
        <v>810</v>
      </c>
      <c r="D95" s="481"/>
      <c r="E95" s="1950"/>
      <c r="F95" s="1952"/>
      <c r="G95" s="256" t="s">
        <v>19</v>
      </c>
      <c r="H95" s="482"/>
      <c r="I95" s="256" t="s">
        <v>19</v>
      </c>
      <c r="J95" s="248"/>
      <c r="K95" s="481" t="s">
        <v>19</v>
      </c>
      <c r="L95" s="482"/>
      <c r="M95" s="482"/>
      <c r="N95" s="482"/>
      <c r="O95" s="412"/>
      <c r="Q95" s="773"/>
      <c r="R95" s="602"/>
      <c r="S95" s="602"/>
      <c r="T95" s="602"/>
      <c r="U95" s="774"/>
      <c r="V95" s="773"/>
      <c r="W95" s="602"/>
      <c r="X95" s="602"/>
      <c r="Y95" s="602"/>
      <c r="Z95" s="773"/>
      <c r="AA95" s="602"/>
      <c r="AB95" s="602"/>
      <c r="AC95" s="774"/>
      <c r="AD95" s="773"/>
      <c r="AE95" s="602"/>
      <c r="AF95" s="785"/>
      <c r="AG95" s="603"/>
      <c r="AH95" s="603"/>
      <c r="AI95" s="603"/>
      <c r="AJ95" s="603"/>
      <c r="AK95" s="786"/>
      <c r="AL95" s="773"/>
      <c r="AM95" s="602"/>
    </row>
    <row r="96" spans="1:39" s="608" customFormat="1" ht="15" customHeight="1" x14ac:dyDescent="0.2">
      <c r="A96" s="583" t="s">
        <v>1461</v>
      </c>
      <c r="B96" s="695" t="s">
        <v>1132</v>
      </c>
      <c r="C96" s="632" t="s">
        <v>292</v>
      </c>
      <c r="D96" s="164">
        <v>3</v>
      </c>
      <c r="E96" s="1956">
        <v>3</v>
      </c>
      <c r="F96" s="1957"/>
      <c r="G96" s="164">
        <v>15</v>
      </c>
      <c r="H96" s="164">
        <v>1</v>
      </c>
      <c r="I96" s="164">
        <v>15</v>
      </c>
      <c r="J96" s="164">
        <v>1</v>
      </c>
      <c r="K96" s="164">
        <v>0</v>
      </c>
      <c r="L96" s="164">
        <v>2</v>
      </c>
      <c r="M96" s="168">
        <f>SUM(G96,I96,K96)</f>
        <v>30</v>
      </c>
      <c r="N96" s="168">
        <f>((G96*H96)*1.5)+((I96*J96)*1)+((K96*L96)*1)</f>
        <v>37.5</v>
      </c>
      <c r="O96" s="103" t="s">
        <v>19</v>
      </c>
      <c r="Q96" s="287">
        <v>1.5</v>
      </c>
      <c r="R96" s="227"/>
      <c r="S96" s="227"/>
      <c r="T96" s="227"/>
      <c r="U96" s="614"/>
      <c r="V96" s="287">
        <v>1.5</v>
      </c>
      <c r="W96" s="227" t="s">
        <v>909</v>
      </c>
      <c r="X96" s="227"/>
      <c r="Y96" s="227"/>
      <c r="Z96" s="612"/>
      <c r="AA96" s="604"/>
      <c r="AB96" s="604"/>
      <c r="AC96" s="613"/>
      <c r="AD96" s="612">
        <v>3</v>
      </c>
      <c r="AE96" s="604" t="s">
        <v>909</v>
      </c>
      <c r="AF96" s="287"/>
      <c r="AG96" s="227"/>
      <c r="AH96" s="227"/>
      <c r="AI96" s="227"/>
      <c r="AJ96" s="227"/>
      <c r="AK96" s="614"/>
      <c r="AL96" s="287" t="s">
        <v>1455</v>
      </c>
      <c r="AM96" s="227" t="s">
        <v>908</v>
      </c>
    </row>
    <row r="97" spans="1:39" s="608" customFormat="1" ht="15" customHeight="1" x14ac:dyDescent="0.2">
      <c r="A97" s="583" t="s">
        <v>1461</v>
      </c>
      <c r="B97" s="695" t="s">
        <v>1133</v>
      </c>
      <c r="C97" s="632" t="s">
        <v>293</v>
      </c>
      <c r="D97" s="164">
        <v>4</v>
      </c>
      <c r="E97" s="1956">
        <v>4</v>
      </c>
      <c r="F97" s="1957"/>
      <c r="G97" s="164">
        <v>15</v>
      </c>
      <c r="H97" s="164">
        <v>1</v>
      </c>
      <c r="I97" s="164">
        <v>15</v>
      </c>
      <c r="J97" s="164">
        <v>1</v>
      </c>
      <c r="K97" s="164">
        <v>10</v>
      </c>
      <c r="L97" s="164">
        <v>3</v>
      </c>
      <c r="M97" s="168">
        <f>SUM(G97,I97,K97)</f>
        <v>40</v>
      </c>
      <c r="N97" s="168">
        <f>((G97*H97)*1.5)+((I97*J97)*1)+((K97*L97)*1)</f>
        <v>67.5</v>
      </c>
      <c r="O97" s="103" t="s">
        <v>19</v>
      </c>
      <c r="Q97" s="287">
        <v>2</v>
      </c>
      <c r="R97" s="227"/>
      <c r="S97" s="227"/>
      <c r="T97" s="227"/>
      <c r="U97" s="614"/>
      <c r="V97" s="287">
        <v>2</v>
      </c>
      <c r="W97" s="227" t="s">
        <v>909</v>
      </c>
      <c r="X97" s="227"/>
      <c r="Y97" s="227"/>
      <c r="Z97" s="612"/>
      <c r="AA97" s="604"/>
      <c r="AB97" s="604"/>
      <c r="AC97" s="613"/>
      <c r="AD97" s="612">
        <v>4</v>
      </c>
      <c r="AE97" s="604" t="s">
        <v>909</v>
      </c>
      <c r="AF97" s="287"/>
      <c r="AG97" s="227"/>
      <c r="AH97" s="227"/>
      <c r="AI97" s="227"/>
      <c r="AJ97" s="227"/>
      <c r="AK97" s="614"/>
      <c r="AL97" s="287" t="s">
        <v>1433</v>
      </c>
      <c r="AM97" s="227" t="s">
        <v>908</v>
      </c>
    </row>
    <row r="98" spans="1:39" s="608" customFormat="1" ht="15" customHeight="1" x14ac:dyDescent="0.2">
      <c r="A98" s="583" t="s">
        <v>1462</v>
      </c>
      <c r="B98" s="695" t="s">
        <v>1134</v>
      </c>
      <c r="C98" s="632" t="s">
        <v>294</v>
      </c>
      <c r="D98" s="164">
        <v>3</v>
      </c>
      <c r="E98" s="1956">
        <v>3</v>
      </c>
      <c r="F98" s="1957"/>
      <c r="G98" s="164">
        <v>15</v>
      </c>
      <c r="H98" s="164">
        <v>1</v>
      </c>
      <c r="I98" s="164">
        <v>15</v>
      </c>
      <c r="J98" s="164">
        <v>1</v>
      </c>
      <c r="K98" s="164">
        <v>0</v>
      </c>
      <c r="L98" s="164">
        <v>2</v>
      </c>
      <c r="M98" s="168">
        <f>SUM(G98,I98,K98)</f>
        <v>30</v>
      </c>
      <c r="N98" s="168">
        <f>((G98*H98)*1.5)+((I98*J98)*1)+((K98*L98)*1)</f>
        <v>37.5</v>
      </c>
      <c r="O98" s="103" t="s">
        <v>19</v>
      </c>
      <c r="Q98" s="287">
        <v>1.5</v>
      </c>
      <c r="R98" s="227"/>
      <c r="S98" s="227"/>
      <c r="T98" s="227"/>
      <c r="U98" s="614"/>
      <c r="V98" s="287">
        <v>1.5</v>
      </c>
      <c r="W98" s="227" t="s">
        <v>909</v>
      </c>
      <c r="X98" s="227"/>
      <c r="Y98" s="227"/>
      <c r="Z98" s="612"/>
      <c r="AA98" s="604"/>
      <c r="AB98" s="604"/>
      <c r="AC98" s="613"/>
      <c r="AD98" s="612">
        <v>3</v>
      </c>
      <c r="AE98" s="604" t="s">
        <v>909</v>
      </c>
      <c r="AF98" s="287"/>
      <c r="AG98" s="227"/>
      <c r="AH98" s="227"/>
      <c r="AI98" s="227"/>
      <c r="AJ98" s="227"/>
      <c r="AK98" s="614"/>
      <c r="AL98" s="287" t="s">
        <v>1455</v>
      </c>
      <c r="AM98" s="227" t="s">
        <v>908</v>
      </c>
    </row>
    <row r="99" spans="1:39" ht="21.75" customHeight="1" x14ac:dyDescent="0.2">
      <c r="A99" s="583"/>
      <c r="B99" s="696" t="s">
        <v>1333</v>
      </c>
      <c r="C99" s="257" t="s">
        <v>811</v>
      </c>
      <c r="D99" s="631"/>
      <c r="E99" s="1950"/>
      <c r="F99" s="1952"/>
      <c r="G99" s="167" t="s">
        <v>19</v>
      </c>
      <c r="H99" s="160"/>
      <c r="I99" s="167"/>
      <c r="J99" s="164"/>
      <c r="K99" s="631" t="s">
        <v>19</v>
      </c>
      <c r="L99" s="160"/>
      <c r="M99" s="160"/>
      <c r="N99" s="160"/>
      <c r="O99" s="162"/>
      <c r="Q99" s="773"/>
      <c r="R99" s="602"/>
      <c r="S99" s="602"/>
      <c r="T99" s="602"/>
      <c r="U99" s="774"/>
      <c r="V99" s="773"/>
      <c r="W99" s="602"/>
      <c r="X99" s="602"/>
      <c r="Y99" s="602"/>
      <c r="Z99" s="773"/>
      <c r="AA99" s="602"/>
      <c r="AB99" s="602"/>
      <c r="AC99" s="774"/>
      <c r="AD99" s="773"/>
      <c r="AE99" s="602"/>
      <c r="AF99" s="785"/>
      <c r="AG99" s="603"/>
      <c r="AH99" s="603"/>
      <c r="AI99" s="603"/>
      <c r="AJ99" s="603"/>
      <c r="AK99" s="786"/>
      <c r="AL99" s="773"/>
      <c r="AM99" s="602"/>
    </row>
    <row r="100" spans="1:39" ht="15" customHeight="1" x14ac:dyDescent="0.2">
      <c r="A100" s="583" t="s">
        <v>1463</v>
      </c>
      <c r="B100" s="695" t="s">
        <v>1135</v>
      </c>
      <c r="C100" s="632" t="s">
        <v>295</v>
      </c>
      <c r="D100" s="164">
        <v>5</v>
      </c>
      <c r="E100" s="1956">
        <v>5</v>
      </c>
      <c r="F100" s="1957"/>
      <c r="G100" s="164">
        <v>25</v>
      </c>
      <c r="H100" s="164">
        <v>1</v>
      </c>
      <c r="I100" s="164">
        <v>25</v>
      </c>
      <c r="J100" s="164">
        <v>1</v>
      </c>
      <c r="K100" s="164">
        <v>0</v>
      </c>
      <c r="L100" s="164">
        <v>2</v>
      </c>
      <c r="M100" s="168">
        <f>SUM(G100,I100,K100)</f>
        <v>50</v>
      </c>
      <c r="N100" s="168">
        <f>((G100*H100)*1.5)+((I100*J100)*1)+((K100*L100)*1)</f>
        <v>62.5</v>
      </c>
      <c r="O100" s="103" t="s">
        <v>19</v>
      </c>
      <c r="Q100" s="287">
        <v>2.5</v>
      </c>
      <c r="R100" s="227"/>
      <c r="S100" s="227"/>
      <c r="T100" s="227"/>
      <c r="U100" s="614"/>
      <c r="V100" s="287">
        <v>2.5</v>
      </c>
      <c r="W100" s="227" t="s">
        <v>909</v>
      </c>
      <c r="X100" s="227"/>
      <c r="Y100" s="227"/>
      <c r="Z100" s="612"/>
      <c r="AA100" s="604"/>
      <c r="AB100" s="604"/>
      <c r="AC100" s="613"/>
      <c r="AD100" s="612">
        <v>5</v>
      </c>
      <c r="AE100" s="604" t="s">
        <v>909</v>
      </c>
      <c r="AF100" s="287"/>
      <c r="AG100" s="227"/>
      <c r="AH100" s="227"/>
      <c r="AI100" s="227"/>
      <c r="AJ100" s="227"/>
      <c r="AK100" s="614"/>
      <c r="AL100" s="287" t="s">
        <v>1460</v>
      </c>
      <c r="AM100" s="227" t="s">
        <v>908</v>
      </c>
    </row>
    <row r="101" spans="1:39" ht="15" customHeight="1" x14ac:dyDescent="0.2">
      <c r="A101" s="583" t="s">
        <v>1464</v>
      </c>
      <c r="B101" s="695" t="s">
        <v>1136</v>
      </c>
      <c r="C101" s="655" t="s">
        <v>296</v>
      </c>
      <c r="D101" s="164">
        <v>3</v>
      </c>
      <c r="E101" s="1956">
        <v>3</v>
      </c>
      <c r="F101" s="1957"/>
      <c r="G101" s="164">
        <v>10</v>
      </c>
      <c r="H101" s="164">
        <v>1</v>
      </c>
      <c r="I101" s="164">
        <v>10</v>
      </c>
      <c r="J101" s="164">
        <v>1</v>
      </c>
      <c r="K101" s="164">
        <v>10</v>
      </c>
      <c r="L101" s="164">
        <v>3</v>
      </c>
      <c r="M101" s="168">
        <f>SUM(G101,I101,K101)</f>
        <v>30</v>
      </c>
      <c r="N101" s="168">
        <f>((G101*H101)*1.5)+((I101*J101)*1)+((K101*L101)*1)</f>
        <v>55</v>
      </c>
      <c r="O101" s="103"/>
      <c r="Q101" s="287"/>
      <c r="R101" s="227"/>
      <c r="S101" s="227"/>
      <c r="T101" s="227" t="s">
        <v>1421</v>
      </c>
      <c r="U101" s="614"/>
      <c r="V101" s="287">
        <v>1.5</v>
      </c>
      <c r="W101" s="227" t="s">
        <v>909</v>
      </c>
      <c r="X101" s="227"/>
      <c r="Y101" s="227"/>
      <c r="Z101" s="612"/>
      <c r="AA101" s="604"/>
      <c r="AB101" s="604"/>
      <c r="AC101" s="613" t="s">
        <v>1421</v>
      </c>
      <c r="AD101" s="612">
        <v>1.5</v>
      </c>
      <c r="AE101" s="604" t="s">
        <v>909</v>
      </c>
      <c r="AF101" s="287"/>
      <c r="AG101" s="227"/>
      <c r="AH101" s="227"/>
      <c r="AI101" s="227"/>
      <c r="AJ101" s="227"/>
      <c r="AK101" s="614"/>
      <c r="AL101" s="287" t="s">
        <v>1467</v>
      </c>
      <c r="AM101" s="227" t="s">
        <v>908</v>
      </c>
    </row>
    <row r="102" spans="1:39" ht="15" customHeight="1" x14ac:dyDescent="0.2">
      <c r="A102" s="227"/>
      <c r="B102" s="695" t="s">
        <v>1137</v>
      </c>
      <c r="C102" s="175" t="s">
        <v>667</v>
      </c>
      <c r="D102" s="164">
        <v>3</v>
      </c>
      <c r="E102" s="1956">
        <v>3</v>
      </c>
      <c r="F102" s="1957"/>
      <c r="G102" s="164">
        <v>18</v>
      </c>
      <c r="H102" s="164">
        <v>1</v>
      </c>
      <c r="I102" s="164">
        <v>0</v>
      </c>
      <c r="J102" s="164">
        <v>1</v>
      </c>
      <c r="K102" s="164">
        <v>12</v>
      </c>
      <c r="L102" s="164">
        <v>3</v>
      </c>
      <c r="M102" s="168">
        <f>SUM(G102,I102,K102)</f>
        <v>30</v>
      </c>
      <c r="N102" s="168">
        <f>((G102*H102)*1.5)+((I102*J102)*1)+((K102*L102)*1)</f>
        <v>63</v>
      </c>
      <c r="O102" s="103"/>
      <c r="Q102" s="287"/>
      <c r="R102" s="227"/>
      <c r="S102" s="227"/>
      <c r="T102" s="227" t="s">
        <v>1421</v>
      </c>
      <c r="U102" s="614"/>
      <c r="V102" s="287">
        <v>1.5</v>
      </c>
      <c r="W102" s="227" t="s">
        <v>909</v>
      </c>
      <c r="X102" s="227"/>
      <c r="Y102" s="227"/>
      <c r="Z102" s="612"/>
      <c r="AA102" s="604"/>
      <c r="AB102" s="604"/>
      <c r="AC102" s="613" t="s">
        <v>1421</v>
      </c>
      <c r="AD102" s="612">
        <v>1.5</v>
      </c>
      <c r="AE102" s="604" t="s">
        <v>909</v>
      </c>
      <c r="AF102" s="287"/>
      <c r="AG102" s="227"/>
      <c r="AH102" s="227"/>
      <c r="AI102" s="227"/>
      <c r="AJ102" s="227"/>
      <c r="AK102" s="614"/>
      <c r="AL102" s="287" t="s">
        <v>1467</v>
      </c>
      <c r="AM102" s="227" t="s">
        <v>908</v>
      </c>
    </row>
    <row r="103" spans="1:39" ht="33.75" customHeight="1" x14ac:dyDescent="0.2">
      <c r="A103" s="227"/>
      <c r="B103" s="696" t="s">
        <v>1332</v>
      </c>
      <c r="C103" s="656" t="s">
        <v>923</v>
      </c>
      <c r="D103" s="631"/>
      <c r="E103" s="1950"/>
      <c r="F103" s="1952"/>
      <c r="G103" s="164"/>
      <c r="H103" s="615"/>
      <c r="I103" s="164"/>
      <c r="J103" s="168"/>
      <c r="K103" s="615"/>
      <c r="L103" s="615"/>
      <c r="M103" s="616"/>
      <c r="N103" s="616"/>
      <c r="O103" s="414"/>
      <c r="Q103" s="773"/>
      <c r="R103" s="602"/>
      <c r="S103" s="602"/>
      <c r="T103" s="602"/>
      <c r="U103" s="774"/>
      <c r="V103" s="773"/>
      <c r="W103" s="602"/>
      <c r="X103" s="602"/>
      <c r="Y103" s="602"/>
      <c r="Z103" s="773"/>
      <c r="AA103" s="602"/>
      <c r="AB103" s="602"/>
      <c r="AC103" s="774"/>
      <c r="AD103" s="773"/>
      <c r="AE103" s="602"/>
      <c r="AF103" s="785"/>
      <c r="AG103" s="603"/>
      <c r="AH103" s="603"/>
      <c r="AI103" s="603"/>
      <c r="AJ103" s="603"/>
      <c r="AK103" s="786"/>
      <c r="AL103" s="773"/>
      <c r="AM103" s="602"/>
    </row>
    <row r="104" spans="1:39" s="608" customFormat="1" ht="15" customHeight="1" x14ac:dyDescent="0.2">
      <c r="A104" s="609" t="s">
        <v>1354</v>
      </c>
      <c r="B104" s="698" t="s">
        <v>556</v>
      </c>
      <c r="C104" s="253" t="s">
        <v>96</v>
      </c>
      <c r="D104" s="605">
        <v>2</v>
      </c>
      <c r="E104" s="1964">
        <v>2</v>
      </c>
      <c r="F104" s="1965"/>
      <c r="G104" s="605">
        <v>0</v>
      </c>
      <c r="H104" s="605">
        <v>1</v>
      </c>
      <c r="I104" s="605">
        <v>20</v>
      </c>
      <c r="J104" s="605">
        <v>1</v>
      </c>
      <c r="K104" s="605">
        <v>0</v>
      </c>
      <c r="L104" s="606">
        <v>2</v>
      </c>
      <c r="M104" s="607">
        <f>SUM(G104,I104,K104)</f>
        <v>20</v>
      </c>
      <c r="N104" s="607">
        <f t="shared" ref="N104" si="0">((G104*H104)*1.5)+((I104*J104)*1)+((K104*L104)*1)</f>
        <v>20</v>
      </c>
      <c r="O104" s="413" t="s">
        <v>84</v>
      </c>
      <c r="Q104" s="610" t="s">
        <v>1416</v>
      </c>
      <c r="R104" s="609"/>
      <c r="S104" s="609" t="s">
        <v>1416</v>
      </c>
      <c r="T104" s="609"/>
      <c r="U104" s="611"/>
      <c r="V104" s="610"/>
      <c r="W104" s="609"/>
      <c r="X104" s="609"/>
      <c r="Y104" s="609"/>
      <c r="Z104" s="792" t="s">
        <v>1416</v>
      </c>
      <c r="AA104" s="622"/>
      <c r="AB104" s="622" t="s">
        <v>1416</v>
      </c>
      <c r="AC104" s="793"/>
      <c r="AD104" s="792"/>
      <c r="AE104" s="622"/>
      <c r="AF104" s="1008" t="s">
        <v>1562</v>
      </c>
      <c r="AG104" s="609"/>
      <c r="AH104" s="609"/>
      <c r="AI104" s="609"/>
      <c r="AJ104" s="609"/>
      <c r="AK104" s="611"/>
      <c r="AL104" s="610"/>
      <c r="AM104" s="609"/>
    </row>
    <row r="105" spans="1:39" s="619" customFormat="1" ht="15" customHeight="1" x14ac:dyDescent="0.2">
      <c r="A105" s="620" t="s">
        <v>1365</v>
      </c>
      <c r="B105" s="667" t="s">
        <v>1138</v>
      </c>
      <c r="C105" s="206" t="s">
        <v>733</v>
      </c>
      <c r="D105" s="220">
        <v>4</v>
      </c>
      <c r="E105" s="1956">
        <v>4</v>
      </c>
      <c r="F105" s="1957"/>
      <c r="G105" s="220">
        <v>0</v>
      </c>
      <c r="H105" s="220">
        <v>1</v>
      </c>
      <c r="I105" s="220">
        <v>16</v>
      </c>
      <c r="J105" s="220">
        <v>1</v>
      </c>
      <c r="K105" s="220">
        <v>0</v>
      </c>
      <c r="L105" s="220">
        <v>2</v>
      </c>
      <c r="M105" s="618">
        <f>SUM(G105,I105,K105)</f>
        <v>16</v>
      </c>
      <c r="N105" s="618">
        <f>((G105*H105)*1.5)+((I105*J105)*1)+((K105*L105)*1)</f>
        <v>16</v>
      </c>
      <c r="O105" s="583"/>
      <c r="Q105" s="790"/>
      <c r="R105" s="620"/>
      <c r="S105" s="620"/>
      <c r="T105" s="620"/>
      <c r="U105" s="791"/>
      <c r="V105" s="790" t="s">
        <v>1465</v>
      </c>
      <c r="W105" s="620"/>
      <c r="X105" s="620"/>
      <c r="Y105" s="620"/>
      <c r="Z105" s="792"/>
      <c r="AA105" s="622"/>
      <c r="AB105" s="622"/>
      <c r="AC105" s="793"/>
      <c r="AD105" s="781" t="s">
        <v>1465</v>
      </c>
      <c r="AE105" s="622"/>
      <c r="AF105" s="610"/>
      <c r="AG105" s="609"/>
      <c r="AH105" s="609"/>
      <c r="AI105" s="609"/>
      <c r="AJ105" s="609"/>
      <c r="AK105" s="611"/>
      <c r="AL105" s="563" t="s">
        <v>1431</v>
      </c>
      <c r="AM105" s="609"/>
    </row>
    <row r="106" spans="1:39" ht="24.75" customHeight="1" x14ac:dyDescent="0.2">
      <c r="A106" s="227"/>
      <c r="B106" s="696" t="s">
        <v>1334</v>
      </c>
      <c r="C106" s="257" t="s">
        <v>812</v>
      </c>
      <c r="D106" s="631"/>
      <c r="E106" s="1950"/>
      <c r="F106" s="1952"/>
      <c r="G106" s="164"/>
      <c r="H106" s="615"/>
      <c r="I106" s="164"/>
      <c r="J106" s="168"/>
      <c r="K106" s="615"/>
      <c r="L106" s="615"/>
      <c r="M106" s="616"/>
      <c r="N106" s="616"/>
      <c r="O106" s="414"/>
      <c r="Q106" s="773"/>
      <c r="R106" s="602"/>
      <c r="S106" s="602"/>
      <c r="T106" s="602"/>
      <c r="U106" s="774"/>
      <c r="V106" s="773"/>
      <c r="W106" s="602"/>
      <c r="X106" s="602"/>
      <c r="Y106" s="602"/>
      <c r="Z106" s="773"/>
      <c r="AA106" s="602"/>
      <c r="AB106" s="602"/>
      <c r="AC106" s="774"/>
      <c r="AD106" s="773"/>
      <c r="AE106" s="602"/>
      <c r="AF106" s="785"/>
      <c r="AG106" s="603"/>
      <c r="AH106" s="603"/>
      <c r="AI106" s="603"/>
      <c r="AJ106" s="603"/>
      <c r="AK106" s="786"/>
      <c r="AL106" s="773"/>
      <c r="AM106" s="602"/>
    </row>
    <row r="107" spans="1:39" ht="15" customHeight="1" x14ac:dyDescent="0.2">
      <c r="A107" s="641" t="s">
        <v>1361</v>
      </c>
      <c r="B107" s="699" t="s">
        <v>587</v>
      </c>
      <c r="C107" s="223" t="s">
        <v>588</v>
      </c>
      <c r="D107" s="167"/>
      <c r="E107" s="1922">
        <v>5</v>
      </c>
      <c r="F107" s="1923"/>
      <c r="G107" s="164"/>
      <c r="H107" s="164"/>
      <c r="I107" s="164"/>
      <c r="J107" s="168"/>
      <c r="K107" s="164"/>
      <c r="L107" s="164"/>
      <c r="M107" s="168"/>
      <c r="N107" s="168"/>
      <c r="O107" s="103"/>
      <c r="Q107" s="287"/>
      <c r="R107" s="227"/>
      <c r="S107" s="227"/>
      <c r="T107" s="227"/>
      <c r="U107" s="614"/>
      <c r="V107" s="287"/>
      <c r="W107" s="227"/>
      <c r="X107" s="227"/>
      <c r="Y107" s="227"/>
      <c r="Z107" s="792"/>
      <c r="AA107" s="622"/>
      <c r="AB107" s="622"/>
      <c r="AC107" s="793"/>
      <c r="AD107" s="792"/>
      <c r="AE107" s="622"/>
      <c r="AF107" s="287"/>
      <c r="AG107" s="227"/>
      <c r="AH107" s="227"/>
      <c r="AI107" s="227"/>
      <c r="AJ107" s="227"/>
      <c r="AK107" s="614"/>
      <c r="AL107" s="287"/>
      <c r="AM107" s="227"/>
    </row>
    <row r="108" spans="1:39" ht="15" customHeight="1" x14ac:dyDescent="0.2">
      <c r="A108" s="227"/>
      <c r="B108" s="175" t="s">
        <v>1099</v>
      </c>
      <c r="C108" s="657" t="s">
        <v>1327</v>
      </c>
      <c r="D108" s="167"/>
      <c r="E108" s="1928"/>
      <c r="F108" s="1930"/>
      <c r="G108" s="164"/>
      <c r="H108" s="164"/>
      <c r="I108" s="164"/>
      <c r="J108" s="168"/>
      <c r="K108" s="164"/>
      <c r="L108" s="164"/>
      <c r="M108" s="168"/>
      <c r="N108" s="168"/>
      <c r="O108" s="103"/>
      <c r="Q108" s="287"/>
      <c r="R108" s="227"/>
      <c r="S108" s="227"/>
      <c r="T108" s="227"/>
      <c r="U108" s="614"/>
      <c r="V108" s="287"/>
      <c r="W108" s="227"/>
      <c r="X108" s="227"/>
      <c r="Y108" s="227"/>
      <c r="Z108" s="612"/>
      <c r="AA108" s="604"/>
      <c r="AB108" s="604"/>
      <c r="AC108" s="613"/>
      <c r="AD108" s="612"/>
      <c r="AE108" s="604"/>
      <c r="AF108" s="287"/>
      <c r="AG108" s="227"/>
      <c r="AH108" s="227"/>
      <c r="AI108" s="227"/>
      <c r="AJ108" s="227"/>
      <c r="AK108" s="614"/>
      <c r="AL108" s="287"/>
      <c r="AM108" s="227"/>
    </row>
    <row r="109" spans="1:39" ht="15" customHeight="1" x14ac:dyDescent="0.2">
      <c r="A109" s="227"/>
      <c r="B109" s="695" t="s">
        <v>1139</v>
      </c>
      <c r="C109" s="632" t="s">
        <v>297</v>
      </c>
      <c r="D109" s="164">
        <v>3</v>
      </c>
      <c r="E109" s="1928"/>
      <c r="F109" s="1930"/>
      <c r="G109" s="164">
        <v>0</v>
      </c>
      <c r="H109" s="164">
        <v>1</v>
      </c>
      <c r="I109" s="164">
        <v>20</v>
      </c>
      <c r="J109" s="164">
        <v>1</v>
      </c>
      <c r="K109" s="164">
        <v>0</v>
      </c>
      <c r="L109" s="164">
        <v>2</v>
      </c>
      <c r="M109" s="168">
        <f t="shared" ref="M109" si="1">SUM(G109,I109,K109)</f>
        <v>20</v>
      </c>
      <c r="N109" s="168">
        <f t="shared" ref="N109" si="2">((G109*H109)*1.5)+((I109*J109)*1)+((K109*L109)*1)</f>
        <v>20</v>
      </c>
      <c r="O109" s="103"/>
      <c r="Q109" s="287"/>
      <c r="R109" s="227"/>
      <c r="S109" s="227">
        <v>1</v>
      </c>
      <c r="T109" s="227"/>
      <c r="U109" s="614"/>
      <c r="V109" s="287">
        <v>2</v>
      </c>
      <c r="W109" s="227" t="s">
        <v>1466</v>
      </c>
      <c r="X109" s="227"/>
      <c r="Y109" s="227"/>
      <c r="Z109" s="612"/>
      <c r="AA109" s="604"/>
      <c r="AB109" s="604"/>
      <c r="AC109" s="613"/>
      <c r="AD109" s="612">
        <v>3</v>
      </c>
      <c r="AE109" s="604" t="s">
        <v>1466</v>
      </c>
      <c r="AF109" s="287"/>
      <c r="AG109" s="227"/>
      <c r="AH109" s="227"/>
      <c r="AI109" s="227"/>
      <c r="AJ109" s="227"/>
      <c r="AK109" s="614"/>
      <c r="AL109" s="287" t="s">
        <v>1455</v>
      </c>
      <c r="AM109" s="227" t="s">
        <v>908</v>
      </c>
    </row>
    <row r="110" spans="1:39" s="619" customFormat="1" ht="15" customHeight="1" x14ac:dyDescent="0.2">
      <c r="A110" s="620"/>
      <c r="B110" s="254" t="s">
        <v>1093</v>
      </c>
      <c r="C110" s="254" t="s">
        <v>260</v>
      </c>
      <c r="D110" s="220">
        <v>3</v>
      </c>
      <c r="E110" s="1944"/>
      <c r="F110" s="1945"/>
      <c r="G110" s="220">
        <v>10</v>
      </c>
      <c r="H110" s="220">
        <v>0</v>
      </c>
      <c r="I110" s="220">
        <v>10</v>
      </c>
      <c r="J110" s="220">
        <v>0</v>
      </c>
      <c r="K110" s="220">
        <v>12</v>
      </c>
      <c r="L110" s="220">
        <v>0</v>
      </c>
      <c r="M110" s="618">
        <f>SUM(G110,I110,K110)</f>
        <v>32</v>
      </c>
      <c r="N110" s="618">
        <f>((G110*H110)*1.5)+((I110*J110)*1)+((K110*L110)*1)</f>
        <v>0</v>
      </c>
      <c r="O110" s="583" t="s">
        <v>668</v>
      </c>
      <c r="Q110" s="563">
        <v>1.5</v>
      </c>
      <c r="R110" s="620"/>
      <c r="S110" s="620"/>
      <c r="T110" s="620"/>
      <c r="U110" s="1190"/>
      <c r="V110" s="563">
        <v>1.5</v>
      </c>
      <c r="W110" s="620" t="s">
        <v>908</v>
      </c>
      <c r="X110" s="620"/>
      <c r="Y110" s="620"/>
      <c r="Z110" s="781"/>
      <c r="AA110" s="1191"/>
      <c r="AB110" s="1191"/>
      <c r="AC110" s="1192"/>
      <c r="AD110" s="781">
        <v>3</v>
      </c>
      <c r="AE110" s="1191" t="s">
        <v>908</v>
      </c>
      <c r="AF110" s="563" t="s">
        <v>1455</v>
      </c>
      <c r="AG110" s="620" t="s">
        <v>908</v>
      </c>
      <c r="AH110" s="620"/>
      <c r="AI110" s="620"/>
      <c r="AJ110" s="620"/>
      <c r="AK110" s="1190"/>
      <c r="AL110" s="563"/>
      <c r="AM110" s="620"/>
    </row>
    <row r="111" spans="1:39" s="619" customFormat="1" ht="15" customHeight="1" thickBot="1" x14ac:dyDescent="0.25">
      <c r="A111" s="620"/>
      <c r="B111" s="254" t="s">
        <v>1092</v>
      </c>
      <c r="C111" s="254" t="s">
        <v>259</v>
      </c>
      <c r="D111" s="220">
        <v>3</v>
      </c>
      <c r="E111" s="1944"/>
      <c r="F111" s="1945"/>
      <c r="G111" s="220">
        <v>16</v>
      </c>
      <c r="H111" s="220">
        <v>0</v>
      </c>
      <c r="I111" s="220">
        <v>16</v>
      </c>
      <c r="J111" s="220">
        <v>0</v>
      </c>
      <c r="K111" s="220">
        <v>0</v>
      </c>
      <c r="L111" s="220">
        <v>0</v>
      </c>
      <c r="M111" s="618">
        <f>SUM(G111,I111,K111)</f>
        <v>32</v>
      </c>
      <c r="N111" s="618">
        <f>((G111*H111)*1.5)+((I111*J111)*1)+((K111*L111)*1)</f>
        <v>0</v>
      </c>
      <c r="O111" s="583" t="s">
        <v>668</v>
      </c>
      <c r="Q111" s="562">
        <v>1.5</v>
      </c>
      <c r="R111" s="1193"/>
      <c r="S111" s="1193"/>
      <c r="T111" s="1193"/>
      <c r="U111" s="1194"/>
      <c r="V111" s="562">
        <v>1.5</v>
      </c>
      <c r="W111" s="1193" t="s">
        <v>908</v>
      </c>
      <c r="X111" s="1193"/>
      <c r="Y111" s="1193"/>
      <c r="Z111" s="1195"/>
      <c r="AA111" s="1196"/>
      <c r="AB111" s="1196"/>
      <c r="AC111" s="1197"/>
      <c r="AD111" s="1195">
        <v>3</v>
      </c>
      <c r="AE111" s="1196" t="s">
        <v>908</v>
      </c>
      <c r="AF111" s="562" t="s">
        <v>1455</v>
      </c>
      <c r="AG111" s="1193" t="s">
        <v>908</v>
      </c>
      <c r="AH111" s="1193"/>
      <c r="AI111" s="1193"/>
      <c r="AJ111" s="1193"/>
      <c r="AK111" s="1194"/>
      <c r="AL111" s="562"/>
      <c r="AM111" s="1193"/>
    </row>
    <row r="112" spans="1:39" ht="15" customHeight="1" x14ac:dyDescent="0.2">
      <c r="B112" s="419"/>
      <c r="C112" s="236" t="s">
        <v>34</v>
      </c>
      <c r="D112" s="262">
        <f>SUM(D96,D97,D98,D100,D101,D102,D104,D105,D110)</f>
        <v>30</v>
      </c>
      <c r="E112" s="1946">
        <f>SUM(E96:F111)</f>
        <v>32</v>
      </c>
      <c r="F112" s="1947"/>
      <c r="G112" s="262">
        <f>SUM(G96,G97,G98,G100,G101,G102,G104,G105,G110)</f>
        <v>108</v>
      </c>
      <c r="H112" s="238">
        <v>1</v>
      </c>
      <c r="I112" s="262">
        <f>SUM(I96,I97,I98,I100,I101,I102,I104,I105,I110)</f>
        <v>126</v>
      </c>
      <c r="J112" s="238">
        <v>1</v>
      </c>
      <c r="K112" s="262">
        <f>SUM(K96,K97,K98,K100,K101,K102,K104,K105,K110)</f>
        <v>44</v>
      </c>
      <c r="L112" s="238">
        <v>2</v>
      </c>
      <c r="M112" s="626">
        <f>SUM(G112,I112,K112)</f>
        <v>278</v>
      </c>
      <c r="N112" s="626">
        <f>SUM(N96:N111)</f>
        <v>379</v>
      </c>
      <c r="O112" s="418"/>
      <c r="Q112" s="608"/>
      <c r="R112" s="608"/>
      <c r="S112" s="608"/>
      <c r="T112" s="608"/>
      <c r="U112" s="608"/>
      <c r="V112" s="608"/>
      <c r="W112" s="608"/>
      <c r="X112" s="608"/>
      <c r="Y112" s="608"/>
      <c r="Z112" s="608"/>
      <c r="AA112" s="608"/>
      <c r="AB112" s="608"/>
      <c r="AC112" s="608"/>
      <c r="AD112" s="608"/>
      <c r="AE112" s="608"/>
      <c r="AF112" s="608"/>
      <c r="AG112" s="608"/>
      <c r="AH112" s="608"/>
      <c r="AI112" s="608"/>
      <c r="AJ112" s="608"/>
      <c r="AK112" s="608"/>
      <c r="AL112" s="608"/>
      <c r="AM112" s="608"/>
    </row>
    <row r="113" spans="2:15" ht="12" x14ac:dyDescent="0.2">
      <c r="B113" s="139"/>
      <c r="C113" s="627" t="s">
        <v>24</v>
      </c>
      <c r="D113" s="239">
        <f>SUM(D91,D112)</f>
        <v>60</v>
      </c>
      <c r="E113" s="1948">
        <v>60</v>
      </c>
      <c r="F113" s="1949"/>
      <c r="G113" s="239">
        <f>SUM(G91,G112)</f>
        <v>246</v>
      </c>
      <c r="H113" s="238">
        <v>1</v>
      </c>
      <c r="I113" s="239">
        <f>SUM(I91,I112)</f>
        <v>276</v>
      </c>
      <c r="J113" s="658">
        <v>1</v>
      </c>
      <c r="K113" s="239">
        <f>SUM(K91,K112)</f>
        <v>44</v>
      </c>
      <c r="L113" s="238">
        <v>2</v>
      </c>
      <c r="M113" s="626">
        <f>SUM(G113,I113,K113)</f>
        <v>566</v>
      </c>
      <c r="N113" s="626">
        <f>SUM(N91,N112)</f>
        <v>712</v>
      </c>
      <c r="O113" s="227"/>
    </row>
    <row r="114" spans="2:15" s="419" customFormat="1" ht="15" customHeight="1" x14ac:dyDescent="0.2">
      <c r="B114" s="139"/>
      <c r="C114" s="139"/>
      <c r="D114" s="147"/>
      <c r="E114" s="147"/>
      <c r="F114" s="147"/>
      <c r="G114" s="147"/>
      <c r="H114" s="147"/>
      <c r="I114" s="147"/>
      <c r="J114" s="147"/>
      <c r="K114" s="147"/>
      <c r="L114" s="147"/>
      <c r="M114" s="147"/>
      <c r="N114" s="147"/>
      <c r="O114" s="139"/>
    </row>
    <row r="115" spans="2:15" ht="12.75" customHeight="1" x14ac:dyDescent="0.2">
      <c r="B115" s="659"/>
      <c r="C115" s="660" t="s">
        <v>1405</v>
      </c>
      <c r="D115" s="661">
        <f>D34+D71+D113</f>
        <v>180</v>
      </c>
      <c r="E115" s="1926">
        <f>SUM(D34,E71,E113)</f>
        <v>183</v>
      </c>
      <c r="F115" s="1927"/>
      <c r="G115" s="661">
        <f t="shared" ref="G115:N115" si="3">G34+G71+G113</f>
        <v>669</v>
      </c>
      <c r="H115" s="661">
        <f t="shared" si="3"/>
        <v>3</v>
      </c>
      <c r="I115" s="661">
        <f t="shared" si="3"/>
        <v>773</v>
      </c>
      <c r="J115" s="661">
        <f t="shared" si="3"/>
        <v>4</v>
      </c>
      <c r="K115" s="661">
        <f t="shared" si="3"/>
        <v>122</v>
      </c>
      <c r="L115" s="661">
        <f t="shared" si="3"/>
        <v>7</v>
      </c>
      <c r="M115" s="661">
        <f t="shared" si="3"/>
        <v>1586</v>
      </c>
      <c r="N115" s="661">
        <f t="shared" si="3"/>
        <v>2138.5</v>
      </c>
      <c r="O115" s="420"/>
    </row>
  </sheetData>
  <mergeCells count="157">
    <mergeCell ref="A75:O75"/>
    <mergeCell ref="AL76:AM76"/>
    <mergeCell ref="V76:W76"/>
    <mergeCell ref="X76:Y76"/>
    <mergeCell ref="AD76:AE76"/>
    <mergeCell ref="AF76:AG76"/>
    <mergeCell ref="AH76:AI76"/>
    <mergeCell ref="AJ76:AK76"/>
    <mergeCell ref="Q75:U75"/>
    <mergeCell ref="V75:Y75"/>
    <mergeCell ref="Z75:AC75"/>
    <mergeCell ref="AD75:AE75"/>
    <mergeCell ref="AL75:AM75"/>
    <mergeCell ref="AD93:AE93"/>
    <mergeCell ref="AL93:AM93"/>
    <mergeCell ref="Q92:U92"/>
    <mergeCell ref="V92:Y92"/>
    <mergeCell ref="Z92:AC92"/>
    <mergeCell ref="AD92:AE92"/>
    <mergeCell ref="AL92:AM92"/>
    <mergeCell ref="V93:W93"/>
    <mergeCell ref="X93:Y93"/>
    <mergeCell ref="AF92:AK92"/>
    <mergeCell ref="AF93:AG93"/>
    <mergeCell ref="AH93:AI93"/>
    <mergeCell ref="AJ93:AK93"/>
    <mergeCell ref="Z74:AE74"/>
    <mergeCell ref="AL74:AM74"/>
    <mergeCell ref="AD53:AE53"/>
    <mergeCell ref="AL53:AM53"/>
    <mergeCell ref="AF74:AK74"/>
    <mergeCell ref="AF75:AK75"/>
    <mergeCell ref="AF53:AG53"/>
    <mergeCell ref="AH53:AI53"/>
    <mergeCell ref="AJ53:AK53"/>
    <mergeCell ref="AF64:AM64"/>
    <mergeCell ref="Q52:U52"/>
    <mergeCell ref="V52:Y52"/>
    <mergeCell ref="Z52:AC52"/>
    <mergeCell ref="AD52:AE52"/>
    <mergeCell ref="AL52:AM52"/>
    <mergeCell ref="V53:W53"/>
    <mergeCell ref="X53:Y53"/>
    <mergeCell ref="AF52:AK52"/>
    <mergeCell ref="AL36:AM36"/>
    <mergeCell ref="V36:W36"/>
    <mergeCell ref="X36:Y36"/>
    <mergeCell ref="AD36:AE36"/>
    <mergeCell ref="AF36:AG36"/>
    <mergeCell ref="AH36:AI36"/>
    <mergeCell ref="AJ36:AK36"/>
    <mergeCell ref="AF47:AM47"/>
    <mergeCell ref="Z34:AE34"/>
    <mergeCell ref="AL34:AM34"/>
    <mergeCell ref="Q35:U35"/>
    <mergeCell ref="V35:Y35"/>
    <mergeCell ref="Z35:AC35"/>
    <mergeCell ref="AD35:AE35"/>
    <mergeCell ref="AL35:AM35"/>
    <mergeCell ref="AD21:AE21"/>
    <mergeCell ref="AL21:AM21"/>
    <mergeCell ref="AF34:AK34"/>
    <mergeCell ref="AF35:AK35"/>
    <mergeCell ref="AF21:AG21"/>
    <mergeCell ref="AH21:AI21"/>
    <mergeCell ref="AJ21:AK21"/>
    <mergeCell ref="AF31:AM31"/>
    <mergeCell ref="Q20:U20"/>
    <mergeCell ref="V20:Y20"/>
    <mergeCell ref="Z20:AC20"/>
    <mergeCell ref="AD20:AE20"/>
    <mergeCell ref="AL20:AM20"/>
    <mergeCell ref="V21:W21"/>
    <mergeCell ref="X21:Y21"/>
    <mergeCell ref="AF20:AK20"/>
    <mergeCell ref="Z5:AE5"/>
    <mergeCell ref="AL5:AM5"/>
    <mergeCell ref="Q6:U6"/>
    <mergeCell ref="V6:Y6"/>
    <mergeCell ref="Z6:AC6"/>
    <mergeCell ref="AD6:AE6"/>
    <mergeCell ref="AL6:AM6"/>
    <mergeCell ref="AL7:AM7"/>
    <mergeCell ref="V7:W7"/>
    <mergeCell ref="X7:Y7"/>
    <mergeCell ref="AD7:AE7"/>
    <mergeCell ref="AF5:AK5"/>
    <mergeCell ref="AF6:AK6"/>
    <mergeCell ref="AF7:AG7"/>
    <mergeCell ref="AH7:AI7"/>
    <mergeCell ref="AJ7:AK7"/>
    <mergeCell ref="E78:F78"/>
    <mergeCell ref="E83:F83"/>
    <mergeCell ref="E87:F87"/>
    <mergeCell ref="E95:F95"/>
    <mergeCell ref="E99:F99"/>
    <mergeCell ref="E103:F103"/>
    <mergeCell ref="E106:F106"/>
    <mergeCell ref="E94:F94"/>
    <mergeCell ref="E90:F90"/>
    <mergeCell ref="E91:F91"/>
    <mergeCell ref="E96:F96"/>
    <mergeCell ref="E97:F97"/>
    <mergeCell ref="E98:F98"/>
    <mergeCell ref="E100:F100"/>
    <mergeCell ref="E101:F101"/>
    <mergeCell ref="E102:F102"/>
    <mergeCell ref="E104:F104"/>
    <mergeCell ref="E105:F105"/>
    <mergeCell ref="E113:F113"/>
    <mergeCell ref="D9:F9"/>
    <mergeCell ref="D13:F13"/>
    <mergeCell ref="D15:F15"/>
    <mergeCell ref="D23:F23"/>
    <mergeCell ref="D26:F26"/>
    <mergeCell ref="D29:F29"/>
    <mergeCell ref="D33:F33"/>
    <mergeCell ref="D34:F34"/>
    <mergeCell ref="D27:F27"/>
    <mergeCell ref="D28:F28"/>
    <mergeCell ref="D30:F30"/>
    <mergeCell ref="D31:F31"/>
    <mergeCell ref="D32:F32"/>
    <mergeCell ref="E76:F76"/>
    <mergeCell ref="E79:F79"/>
    <mergeCell ref="E80:F80"/>
    <mergeCell ref="E81:F81"/>
    <mergeCell ref="E82:F82"/>
    <mergeCell ref="E84:F84"/>
    <mergeCell ref="E85:F85"/>
    <mergeCell ref="E86:F86"/>
    <mergeCell ref="E88:F88"/>
    <mergeCell ref="E77:F77"/>
    <mergeCell ref="Q5:Y5"/>
    <mergeCell ref="Q34:Y34"/>
    <mergeCell ref="Q74:Y74"/>
    <mergeCell ref="E107:F107"/>
    <mergeCell ref="E89:F89"/>
    <mergeCell ref="E115:F115"/>
    <mergeCell ref="D7:F7"/>
    <mergeCell ref="D8:F8"/>
    <mergeCell ref="D10:F10"/>
    <mergeCell ref="D12:F12"/>
    <mergeCell ref="D24:F24"/>
    <mergeCell ref="D25:F25"/>
    <mergeCell ref="D22:F22"/>
    <mergeCell ref="D11:F11"/>
    <mergeCell ref="D14:F14"/>
    <mergeCell ref="D16:F16"/>
    <mergeCell ref="D17:F17"/>
    <mergeCell ref="D18:F18"/>
    <mergeCell ref="D19:F19"/>
    <mergeCell ref="E108:F108"/>
    <mergeCell ref="E109:F109"/>
    <mergeCell ref="E110:F110"/>
    <mergeCell ref="E111:F111"/>
    <mergeCell ref="E112:F112"/>
  </mergeCells>
  <phoneticPr fontId="62"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40"/>
  <sheetViews>
    <sheetView topLeftCell="A43" workbookViewId="0">
      <selection activeCell="G102" sqref="G102"/>
    </sheetView>
  </sheetViews>
  <sheetFormatPr baseColWidth="10" defaultColWidth="12.42578125" defaultRowHeight="15" customHeight="1" x14ac:dyDescent="0.2"/>
  <cols>
    <col min="1" max="1" width="12.42578125" style="139"/>
    <col min="2" max="2" width="27.7109375" style="147" customWidth="1"/>
    <col min="3" max="3" width="37.42578125" style="623" customWidth="1"/>
    <col min="4" max="4" width="12.7109375" style="147" customWidth="1"/>
    <col min="5" max="5" width="5.85546875" style="147" customWidth="1"/>
    <col min="6" max="6" width="11.140625" style="147" customWidth="1"/>
    <col min="7" max="7" width="5.5703125" style="147" customWidth="1"/>
    <col min="8" max="8" width="10.140625" style="147" customWidth="1"/>
    <col min="9" max="9" width="5.42578125" style="139" customWidth="1"/>
    <col min="10" max="12" width="12.42578125" style="139"/>
    <col min="13" max="13" width="18.7109375" style="1112" customWidth="1"/>
    <col min="14" max="14" width="22.140625" style="139" customWidth="1"/>
    <col min="15" max="15" width="5.7109375" style="139" customWidth="1"/>
    <col min="16" max="16" width="7.42578125" style="139" customWidth="1"/>
    <col min="17" max="17" width="5.140625" style="139" bestFit="1" customWidth="1"/>
    <col min="18" max="18" width="5" style="139" bestFit="1" customWidth="1"/>
    <col min="19" max="20" width="4" style="139" bestFit="1" customWidth="1"/>
    <col min="21" max="21" width="5.140625" style="139" bestFit="1" customWidth="1"/>
    <col min="22" max="22" width="4" style="139" bestFit="1" customWidth="1"/>
    <col min="23" max="23" width="5.140625" style="139" bestFit="1" customWidth="1"/>
    <col min="24" max="24" width="4" style="139" bestFit="1" customWidth="1"/>
    <col min="25" max="27" width="5.140625" style="139" bestFit="1" customWidth="1"/>
    <col min="28" max="28" width="5" style="139" bestFit="1" customWidth="1"/>
    <col min="29" max="30" width="4" style="139" bestFit="1" customWidth="1"/>
    <col min="31" max="31" width="5.140625" style="139" bestFit="1" customWidth="1"/>
    <col min="32" max="32" width="4" style="139" bestFit="1" customWidth="1"/>
    <col min="33" max="33" width="5.140625" style="139" bestFit="1" customWidth="1"/>
    <col min="34" max="34" width="4" style="139" bestFit="1" customWidth="1"/>
    <col min="35" max="35" width="5.140625" style="139" bestFit="1" customWidth="1"/>
    <col min="36" max="37" width="5.140625" style="139" customWidth="1"/>
    <col min="38" max="38" width="4" style="139" bestFit="1" customWidth="1"/>
    <col min="39" max="39" width="4" style="139" customWidth="1"/>
    <col min="40" max="40" width="6.42578125" style="139" customWidth="1"/>
    <col min="41" max="41" width="5.140625" style="139" bestFit="1" customWidth="1"/>
    <col min="42" max="42" width="7.42578125" style="139" bestFit="1" customWidth="1"/>
    <col min="43" max="43" width="5.140625" style="139" bestFit="1" customWidth="1"/>
    <col min="44" max="16384" width="12.42578125" style="139"/>
  </cols>
  <sheetData>
    <row r="1" spans="1:43" ht="15" customHeight="1" x14ac:dyDescent="0.2">
      <c r="P1" s="54" t="s">
        <v>1802</v>
      </c>
      <c r="Q1" s="383"/>
      <c r="R1" s="383"/>
      <c r="S1" s="383"/>
      <c r="T1" s="54" t="s">
        <v>1803</v>
      </c>
    </row>
    <row r="2" spans="1:43" ht="15" customHeight="1" x14ac:dyDescent="0.2">
      <c r="P2" s="54" t="s">
        <v>1804</v>
      </c>
      <c r="Q2" s="383"/>
      <c r="R2" s="383"/>
      <c r="S2" s="383"/>
      <c r="T2" s="383"/>
    </row>
    <row r="3" spans="1:43" ht="15" customHeight="1" x14ac:dyDescent="0.2">
      <c r="B3" s="139"/>
      <c r="C3" s="141" t="s">
        <v>0</v>
      </c>
      <c r="D3" s="143" t="s">
        <v>1</v>
      </c>
      <c r="E3" s="142"/>
      <c r="F3" s="142"/>
      <c r="G3" s="143"/>
      <c r="H3" s="142"/>
      <c r="I3" s="142"/>
      <c r="J3" s="142"/>
      <c r="K3" s="141"/>
      <c r="L3" s="142"/>
      <c r="M3" s="1065"/>
      <c r="N3" s="143"/>
    </row>
    <row r="4" spans="1:43" ht="15" customHeight="1" thickBot="1" x14ac:dyDescent="0.25">
      <c r="B4" s="139"/>
      <c r="C4" s="141" t="s">
        <v>2</v>
      </c>
      <c r="D4" s="1601" t="s">
        <v>313</v>
      </c>
      <c r="E4" s="142"/>
      <c r="F4" s="142"/>
      <c r="G4" s="144"/>
      <c r="H4" s="142"/>
      <c r="I4" s="142"/>
      <c r="J4" s="142"/>
      <c r="K4" s="141"/>
      <c r="L4" s="142"/>
      <c r="M4" s="1065"/>
      <c r="N4" s="144"/>
      <c r="P4" s="369" t="s">
        <v>609</v>
      </c>
      <c r="Q4" s="271"/>
      <c r="R4" s="271"/>
      <c r="S4" s="271"/>
      <c r="T4" s="271"/>
      <c r="U4" s="271"/>
      <c r="V4" s="271"/>
      <c r="W4" s="271"/>
      <c r="X4" s="271"/>
      <c r="Y4" s="271"/>
      <c r="Z4" s="271"/>
      <c r="AA4" s="271"/>
      <c r="AB4" s="271"/>
      <c r="AC4" s="271"/>
      <c r="AD4" s="271"/>
      <c r="AE4" s="271"/>
      <c r="AF4" s="271"/>
      <c r="AG4" s="271"/>
      <c r="AH4" s="271"/>
      <c r="AI4" s="271"/>
      <c r="AJ4" s="271"/>
      <c r="AK4" s="271"/>
      <c r="AL4" s="271"/>
      <c r="AM4" s="271"/>
      <c r="AN4" s="272"/>
      <c r="AO4" s="272"/>
      <c r="AP4" s="272"/>
      <c r="AQ4" s="272"/>
    </row>
    <row r="5" spans="1:43" ht="24" customHeight="1" thickBot="1" x14ac:dyDescent="0.25">
      <c r="B5" s="139"/>
      <c r="C5" s="141" t="s">
        <v>3</v>
      </c>
      <c r="D5" s="143" t="s">
        <v>4</v>
      </c>
      <c r="G5" s="143"/>
      <c r="I5" s="147"/>
      <c r="J5" s="147"/>
      <c r="K5" s="141"/>
      <c r="L5" s="147"/>
      <c r="M5" s="1067"/>
      <c r="N5" s="143"/>
      <c r="P5" s="1920" t="s">
        <v>559</v>
      </c>
      <c r="Q5" s="1921"/>
      <c r="R5" s="1921"/>
      <c r="S5" s="1921"/>
      <c r="T5" s="1921"/>
      <c r="U5" s="1921"/>
      <c r="V5" s="1921"/>
      <c r="W5" s="1921"/>
      <c r="X5" s="1921"/>
      <c r="Y5" s="1921"/>
      <c r="Z5" s="1981" t="s">
        <v>560</v>
      </c>
      <c r="AA5" s="1981"/>
      <c r="AB5" s="1981"/>
      <c r="AC5" s="1981"/>
      <c r="AD5" s="1981"/>
      <c r="AE5" s="1981"/>
      <c r="AF5" s="1981"/>
      <c r="AG5" s="1981"/>
      <c r="AH5" s="1981"/>
      <c r="AI5" s="1981"/>
      <c r="AJ5" s="2001" t="s">
        <v>608</v>
      </c>
      <c r="AK5" s="2002"/>
      <c r="AL5" s="2002"/>
      <c r="AM5" s="2002"/>
      <c r="AN5" s="1998" t="s">
        <v>607</v>
      </c>
      <c r="AO5" s="2004"/>
      <c r="AP5" s="2004"/>
      <c r="AQ5" s="1999"/>
    </row>
    <row r="6" spans="1:43" ht="22.5" customHeight="1" x14ac:dyDescent="0.2">
      <c r="B6" s="139"/>
      <c r="C6" s="141" t="s">
        <v>3</v>
      </c>
      <c r="D6" s="139" t="s">
        <v>300</v>
      </c>
      <c r="G6" s="139"/>
      <c r="I6" s="147"/>
      <c r="J6" s="147"/>
      <c r="K6" s="141"/>
      <c r="L6" s="147"/>
      <c r="M6" s="1067"/>
      <c r="P6" s="1966" t="s">
        <v>561</v>
      </c>
      <c r="Q6" s="1967"/>
      <c r="R6" s="1967"/>
      <c r="S6" s="1968"/>
      <c r="T6" s="2017" t="s">
        <v>562</v>
      </c>
      <c r="U6" s="2018"/>
      <c r="V6" s="2018"/>
      <c r="W6" s="2018"/>
      <c r="X6" s="2018"/>
      <c r="Y6" s="2018"/>
      <c r="Z6" s="1970" t="s">
        <v>563</v>
      </c>
      <c r="AA6" s="1971"/>
      <c r="AB6" s="1971"/>
      <c r="AC6" s="1972"/>
      <c r="AD6" s="1970" t="s">
        <v>564</v>
      </c>
      <c r="AE6" s="1971"/>
      <c r="AF6" s="1971"/>
      <c r="AG6" s="1971"/>
      <c r="AH6" s="1971"/>
      <c r="AI6" s="1971"/>
      <c r="AJ6" s="1977" t="s">
        <v>613</v>
      </c>
      <c r="AK6" s="1978"/>
      <c r="AL6" s="1978"/>
      <c r="AM6" s="1978"/>
      <c r="AN6" s="1973" t="s">
        <v>565</v>
      </c>
      <c r="AO6" s="2012"/>
      <c r="AP6" s="2012"/>
      <c r="AQ6" s="1974"/>
    </row>
    <row r="7" spans="1:43" ht="15" customHeight="1" x14ac:dyDescent="0.2">
      <c r="B7" s="149" t="s">
        <v>615</v>
      </c>
      <c r="C7" s="149" t="s">
        <v>416</v>
      </c>
      <c r="D7" s="628" t="s">
        <v>5</v>
      </c>
      <c r="E7" s="1242" t="s">
        <v>303</v>
      </c>
      <c r="F7" s="598"/>
      <c r="G7" s="598"/>
      <c r="H7" s="598"/>
      <c r="I7" s="598"/>
      <c r="J7" s="598"/>
      <c r="K7" s="598"/>
      <c r="L7" s="598"/>
      <c r="M7" s="1068"/>
      <c r="N7" s="599"/>
      <c r="P7" s="477" t="s">
        <v>566</v>
      </c>
      <c r="Q7" s="476" t="s">
        <v>567</v>
      </c>
      <c r="R7" s="476" t="s">
        <v>568</v>
      </c>
      <c r="S7" s="767" t="s">
        <v>570</v>
      </c>
      <c r="T7" s="1975" t="s">
        <v>566</v>
      </c>
      <c r="U7" s="1976"/>
      <c r="V7" s="1976" t="s">
        <v>567</v>
      </c>
      <c r="W7" s="1976"/>
      <c r="X7" s="1976" t="s">
        <v>572</v>
      </c>
      <c r="Y7" s="1976"/>
      <c r="Z7" s="273" t="s">
        <v>566</v>
      </c>
      <c r="AA7" s="274" t="s">
        <v>567</v>
      </c>
      <c r="AB7" s="274" t="s">
        <v>568</v>
      </c>
      <c r="AC7" s="306" t="s">
        <v>570</v>
      </c>
      <c r="AD7" s="1989" t="s">
        <v>566</v>
      </c>
      <c r="AE7" s="2000"/>
      <c r="AF7" s="2019" t="s">
        <v>567</v>
      </c>
      <c r="AG7" s="2000"/>
      <c r="AH7" s="2019" t="s">
        <v>572</v>
      </c>
      <c r="AI7" s="2000"/>
      <c r="AJ7" s="1987" t="s">
        <v>566</v>
      </c>
      <c r="AK7" s="2008"/>
      <c r="AL7" s="1997" t="s">
        <v>572</v>
      </c>
      <c r="AM7" s="2008"/>
      <c r="AN7" s="1987" t="s">
        <v>566</v>
      </c>
      <c r="AO7" s="2008"/>
      <c r="AP7" s="1997" t="s">
        <v>572</v>
      </c>
      <c r="AQ7" s="1988"/>
    </row>
    <row r="8" spans="1:43" ht="33" customHeight="1" thickBot="1" x14ac:dyDescent="0.25">
      <c r="A8" s="672" t="s">
        <v>1341</v>
      </c>
      <c r="B8" s="152" t="s">
        <v>976</v>
      </c>
      <c r="C8" s="149" t="s">
        <v>6</v>
      </c>
      <c r="D8" s="630"/>
      <c r="E8" s="154" t="s">
        <v>7</v>
      </c>
      <c r="F8" s="154" t="s">
        <v>8</v>
      </c>
      <c r="G8" s="155" t="s">
        <v>9</v>
      </c>
      <c r="H8" s="156" t="s">
        <v>8</v>
      </c>
      <c r="I8" s="155" t="s">
        <v>10</v>
      </c>
      <c r="J8" s="156" t="s">
        <v>11</v>
      </c>
      <c r="K8" s="157" t="s">
        <v>12</v>
      </c>
      <c r="L8" s="155" t="s">
        <v>13</v>
      </c>
      <c r="M8" s="156" t="s">
        <v>589</v>
      </c>
      <c r="N8" s="158" t="s">
        <v>14</v>
      </c>
      <c r="P8" s="275" t="s">
        <v>573</v>
      </c>
      <c r="Q8" s="276" t="s">
        <v>573</v>
      </c>
      <c r="R8" s="276" t="s">
        <v>573</v>
      </c>
      <c r="S8" s="277" t="s">
        <v>573</v>
      </c>
      <c r="T8" s="298" t="s">
        <v>573</v>
      </c>
      <c r="U8" s="299" t="s">
        <v>574</v>
      </c>
      <c r="V8" s="299" t="s">
        <v>573</v>
      </c>
      <c r="W8" s="299" t="s">
        <v>574</v>
      </c>
      <c r="X8" s="299" t="s">
        <v>573</v>
      </c>
      <c r="Y8" s="299" t="s">
        <v>574</v>
      </c>
      <c r="Z8" s="278" t="s">
        <v>573</v>
      </c>
      <c r="AA8" s="279" t="s">
        <v>573</v>
      </c>
      <c r="AB8" s="279" t="s">
        <v>573</v>
      </c>
      <c r="AC8" s="280" t="s">
        <v>573</v>
      </c>
      <c r="AD8" s="278" t="s">
        <v>573</v>
      </c>
      <c r="AE8" s="279" t="s">
        <v>574</v>
      </c>
      <c r="AF8" s="279" t="s">
        <v>573</v>
      </c>
      <c r="AG8" s="279" t="s">
        <v>574</v>
      </c>
      <c r="AH8" s="279" t="s">
        <v>573</v>
      </c>
      <c r="AI8" s="279" t="s">
        <v>574</v>
      </c>
      <c r="AJ8" s="522" t="s">
        <v>573</v>
      </c>
      <c r="AK8" s="523" t="s">
        <v>574</v>
      </c>
      <c r="AL8" s="523" t="s">
        <v>573</v>
      </c>
      <c r="AM8" s="523" t="s">
        <v>574</v>
      </c>
      <c r="AN8" s="522" t="s">
        <v>573</v>
      </c>
      <c r="AO8" s="523" t="s">
        <v>574</v>
      </c>
      <c r="AP8" s="523" t="s">
        <v>573</v>
      </c>
      <c r="AQ8" s="524" t="s">
        <v>574</v>
      </c>
    </row>
    <row r="9" spans="1:43" ht="15" customHeight="1" x14ac:dyDescent="0.2">
      <c r="A9" s="227"/>
      <c r="B9" s="633" t="s">
        <v>977</v>
      </c>
      <c r="C9" s="76" t="s">
        <v>813</v>
      </c>
      <c r="D9" s="631"/>
      <c r="E9" s="631"/>
      <c r="F9" s="160"/>
      <c r="G9" s="631"/>
      <c r="H9" s="160"/>
      <c r="I9" s="160"/>
      <c r="J9" s="160"/>
      <c r="K9" s="631"/>
      <c r="L9" s="631"/>
      <c r="M9" s="631"/>
      <c r="N9" s="162"/>
      <c r="P9" s="773"/>
      <c r="Q9" s="602"/>
      <c r="R9" s="602"/>
      <c r="S9" s="774"/>
      <c r="T9" s="1069"/>
      <c r="U9" s="1070"/>
      <c r="V9" s="1070"/>
      <c r="W9" s="1070"/>
      <c r="X9" s="1070"/>
      <c r="Y9" s="1070"/>
      <c r="Z9" s="773"/>
      <c r="AA9" s="602"/>
      <c r="AB9" s="602"/>
      <c r="AC9" s="774"/>
      <c r="AD9" s="773"/>
      <c r="AE9" s="602"/>
      <c r="AF9" s="602"/>
      <c r="AG9" s="602"/>
      <c r="AH9" s="602"/>
      <c r="AI9" s="602"/>
      <c r="AJ9" s="785"/>
      <c r="AK9" s="603"/>
      <c r="AL9" s="603"/>
      <c r="AM9" s="603"/>
      <c r="AN9" s="785"/>
      <c r="AO9" s="603"/>
      <c r="AP9" s="603"/>
      <c r="AQ9" s="786"/>
    </row>
    <row r="10" spans="1:43" s="143" customFormat="1" ht="15" customHeight="1" x14ac:dyDescent="0.2">
      <c r="A10" s="1054" t="s">
        <v>1477</v>
      </c>
      <c r="B10" s="632" t="s">
        <v>674</v>
      </c>
      <c r="C10" s="77" t="s">
        <v>46</v>
      </c>
      <c r="D10" s="1056">
        <v>3</v>
      </c>
      <c r="E10" s="1057">
        <v>8</v>
      </c>
      <c r="F10" s="1702">
        <v>0</v>
      </c>
      <c r="G10" s="1057">
        <v>8</v>
      </c>
      <c r="H10" s="1702">
        <v>0</v>
      </c>
      <c r="I10" s="1057">
        <v>0</v>
      </c>
      <c r="J10" s="1057">
        <v>2</v>
      </c>
      <c r="K10" s="1058">
        <f>SUM(E10,G10,I10)</f>
        <v>16</v>
      </c>
      <c r="L10" s="1058">
        <f>((E10*F10)*1.5)+((G10*H10)*1)+((I10*J10)*1)</f>
        <v>0</v>
      </c>
      <c r="M10" s="1058"/>
      <c r="N10" s="1059" t="s">
        <v>307</v>
      </c>
      <c r="P10" s="1060">
        <v>1.5</v>
      </c>
      <c r="Q10" s="1054"/>
      <c r="R10" s="1054"/>
      <c r="S10" s="1064"/>
      <c r="T10" s="1060">
        <v>1.5</v>
      </c>
      <c r="U10" s="1054" t="s">
        <v>1561</v>
      </c>
      <c r="V10" s="1054"/>
      <c r="W10" s="1054"/>
      <c r="X10" s="1054"/>
      <c r="Y10" s="1054"/>
      <c r="Z10" s="1061"/>
      <c r="AA10" s="1062"/>
      <c r="AB10" s="1062"/>
      <c r="AC10" s="1063"/>
      <c r="AD10" s="1061">
        <v>3</v>
      </c>
      <c r="AE10" s="1062" t="s">
        <v>908</v>
      </c>
      <c r="AF10" s="1062"/>
      <c r="AG10" s="1062"/>
      <c r="AH10" s="1062"/>
      <c r="AI10" s="1062"/>
      <c r="AJ10" s="1060" t="s">
        <v>1455</v>
      </c>
      <c r="AK10" s="1054" t="s">
        <v>908</v>
      </c>
      <c r="AL10" s="1054"/>
      <c r="AM10" s="1054"/>
      <c r="AN10" s="1060"/>
      <c r="AO10" s="1054"/>
      <c r="AP10" s="1054"/>
      <c r="AQ10" s="1064"/>
    </row>
    <row r="11" spans="1:43" s="143" customFormat="1" ht="15" customHeight="1" x14ac:dyDescent="0.2">
      <c r="A11" s="1054" t="s">
        <v>1479</v>
      </c>
      <c r="B11" s="632" t="s">
        <v>675</v>
      </c>
      <c r="C11" s="77" t="s">
        <v>49</v>
      </c>
      <c r="D11" s="1057">
        <v>2</v>
      </c>
      <c r="E11" s="1057">
        <v>8</v>
      </c>
      <c r="F11" s="1057">
        <v>1</v>
      </c>
      <c r="G11" s="1056">
        <v>8</v>
      </c>
      <c r="H11" s="1056">
        <v>2</v>
      </c>
      <c r="I11" s="1057">
        <v>0</v>
      </c>
      <c r="J11" s="1056">
        <v>2</v>
      </c>
      <c r="K11" s="1058">
        <f>SUM(E11,G11,I11)</f>
        <v>16</v>
      </c>
      <c r="L11" s="1058">
        <f>((E11*F11)*1.5)+((G11*H11)*1)+((I11*J11)*1)</f>
        <v>28</v>
      </c>
      <c r="M11" s="1058"/>
      <c r="N11" s="1059" t="s">
        <v>307</v>
      </c>
      <c r="P11" s="1060" t="s">
        <v>1416</v>
      </c>
      <c r="Q11" s="1054"/>
      <c r="R11" s="1054"/>
      <c r="S11" s="1064"/>
      <c r="T11" s="1055">
        <v>1</v>
      </c>
      <c r="U11" s="288" t="s">
        <v>1471</v>
      </c>
      <c r="V11" s="1054"/>
      <c r="W11" s="1054"/>
      <c r="X11" s="1054"/>
      <c r="Y11" s="1054"/>
      <c r="Z11" s="1061"/>
      <c r="AA11" s="1062"/>
      <c r="AB11" s="1062"/>
      <c r="AC11" s="1063"/>
      <c r="AD11" s="1061">
        <v>2</v>
      </c>
      <c r="AE11" s="1062" t="s">
        <v>908</v>
      </c>
      <c r="AF11" s="1062"/>
      <c r="AG11" s="1062"/>
      <c r="AH11" s="1062"/>
      <c r="AI11" s="1062"/>
      <c r="AJ11" s="1060"/>
      <c r="AK11" s="1054"/>
      <c r="AL11" s="1054"/>
      <c r="AM11" s="1054"/>
      <c r="AN11" s="1060" t="s">
        <v>1417</v>
      </c>
      <c r="AO11" s="1054" t="s">
        <v>908</v>
      </c>
      <c r="AP11" s="1054"/>
      <c r="AQ11" s="1064"/>
    </row>
    <row r="12" spans="1:43" s="143" customFormat="1" ht="15" customHeight="1" x14ac:dyDescent="0.2">
      <c r="A12" s="1054"/>
      <c r="B12" s="632" t="s">
        <v>677</v>
      </c>
      <c r="C12" s="77" t="s">
        <v>48</v>
      </c>
      <c r="D12" s="1057">
        <v>3</v>
      </c>
      <c r="E12" s="1057">
        <v>4</v>
      </c>
      <c r="F12" s="1057">
        <v>1</v>
      </c>
      <c r="G12" s="1057">
        <v>12</v>
      </c>
      <c r="H12" s="1056">
        <v>2</v>
      </c>
      <c r="I12" s="1057">
        <v>0</v>
      </c>
      <c r="J12" s="1057">
        <v>2</v>
      </c>
      <c r="K12" s="1058">
        <f>SUM(E12,G12,I12)</f>
        <v>16</v>
      </c>
      <c r="L12" s="1058">
        <f>((E12*F12)*1.5)+((G12*H12)*1)+((I12*J12)*1)</f>
        <v>30</v>
      </c>
      <c r="M12" s="1058"/>
      <c r="N12" s="1059" t="s">
        <v>307</v>
      </c>
      <c r="P12" s="1060" t="s">
        <v>1416</v>
      </c>
      <c r="Q12" s="1054"/>
      <c r="R12" s="1054"/>
      <c r="S12" s="1064"/>
      <c r="T12" s="1055">
        <v>2</v>
      </c>
      <c r="U12" s="288" t="s">
        <v>1471</v>
      </c>
      <c r="V12" s="1054"/>
      <c r="W12" s="1054"/>
      <c r="X12" s="1054"/>
      <c r="Y12" s="1054"/>
      <c r="Z12" s="1061"/>
      <c r="AA12" s="1062"/>
      <c r="AB12" s="1062"/>
      <c r="AC12" s="1063"/>
      <c r="AD12" s="1061">
        <v>3</v>
      </c>
      <c r="AE12" s="1062" t="s">
        <v>908</v>
      </c>
      <c r="AF12" s="1062"/>
      <c r="AG12" s="1062"/>
      <c r="AH12" s="1062"/>
      <c r="AI12" s="1062"/>
      <c r="AJ12" s="1060"/>
      <c r="AK12" s="1054"/>
      <c r="AL12" s="1054"/>
      <c r="AM12" s="1054"/>
      <c r="AN12" s="1060" t="s">
        <v>1424</v>
      </c>
      <c r="AO12" s="1054" t="s">
        <v>908</v>
      </c>
      <c r="AP12" s="1054"/>
      <c r="AQ12" s="1064"/>
    </row>
    <row r="13" spans="1:43" s="143" customFormat="1" ht="15" customHeight="1" x14ac:dyDescent="0.2">
      <c r="A13" s="1054" t="s">
        <v>1400</v>
      </c>
      <c r="B13" s="632" t="s">
        <v>676</v>
      </c>
      <c r="C13" s="77" t="s">
        <v>47</v>
      </c>
      <c r="D13" s="1057">
        <v>3</v>
      </c>
      <c r="E13" s="1056">
        <v>8</v>
      </c>
      <c r="F13" s="1057">
        <v>1</v>
      </c>
      <c r="G13" s="1057">
        <v>8</v>
      </c>
      <c r="H13" s="1057">
        <v>2</v>
      </c>
      <c r="I13" s="1057">
        <v>0</v>
      </c>
      <c r="J13" s="1057">
        <v>2</v>
      </c>
      <c r="K13" s="1058">
        <f>SUM(E13,G13,I13)</f>
        <v>16</v>
      </c>
      <c r="L13" s="1058">
        <f>((E13*F13)*1.5)+((G13*H13)*1)+((I13*J13)*1)</f>
        <v>28</v>
      </c>
      <c r="M13" s="1058"/>
      <c r="N13" s="1059" t="s">
        <v>307</v>
      </c>
      <c r="P13" s="1060" t="s">
        <v>1416</v>
      </c>
      <c r="Q13" s="1054"/>
      <c r="R13" s="1054"/>
      <c r="S13" s="1064"/>
      <c r="T13" s="1055">
        <v>2</v>
      </c>
      <c r="U13" s="288" t="s">
        <v>1471</v>
      </c>
      <c r="V13" s="1054"/>
      <c r="W13" s="1054"/>
      <c r="X13" s="1054"/>
      <c r="Y13" s="1054"/>
      <c r="Z13" s="1061"/>
      <c r="AA13" s="1062"/>
      <c r="AB13" s="1062"/>
      <c r="AC13" s="1063"/>
      <c r="AD13" s="1061">
        <v>3</v>
      </c>
      <c r="AE13" s="1062" t="s">
        <v>908</v>
      </c>
      <c r="AF13" s="1062"/>
      <c r="AG13" s="1062"/>
      <c r="AH13" s="1062"/>
      <c r="AI13" s="1062"/>
      <c r="AJ13" s="1060"/>
      <c r="AK13" s="1054"/>
      <c r="AL13" s="1054"/>
      <c r="AM13" s="1054"/>
      <c r="AN13" s="1060" t="s">
        <v>1424</v>
      </c>
      <c r="AO13" s="1054" t="s">
        <v>908</v>
      </c>
      <c r="AP13" s="1054"/>
      <c r="AQ13" s="1064"/>
    </row>
    <row r="14" spans="1:43" ht="24" x14ac:dyDescent="0.2">
      <c r="A14" s="227"/>
      <c r="B14" s="257" t="s">
        <v>978</v>
      </c>
      <c r="C14" s="1071" t="s">
        <v>818</v>
      </c>
      <c r="D14" s="169"/>
      <c r="E14" s="631"/>
      <c r="F14" s="169"/>
      <c r="G14" s="631"/>
      <c r="H14" s="161"/>
      <c r="I14" s="169"/>
      <c r="J14" s="161"/>
      <c r="K14" s="161" t="s">
        <v>19</v>
      </c>
      <c r="L14" s="161" t="s">
        <v>19</v>
      </c>
      <c r="M14" s="161"/>
      <c r="N14" s="171"/>
      <c r="P14" s="773"/>
      <c r="Q14" s="602"/>
      <c r="R14" s="602"/>
      <c r="S14" s="774"/>
      <c r="T14" s="773"/>
      <c r="U14" s="602"/>
      <c r="V14" s="602"/>
      <c r="W14" s="602"/>
      <c r="X14" s="602"/>
      <c r="Y14" s="602"/>
      <c r="Z14" s="773"/>
      <c r="AA14" s="602"/>
      <c r="AB14" s="602"/>
      <c r="AC14" s="774"/>
      <c r="AD14" s="773"/>
      <c r="AE14" s="602"/>
      <c r="AF14" s="602"/>
      <c r="AG14" s="602"/>
      <c r="AH14" s="602"/>
      <c r="AI14" s="602"/>
      <c r="AJ14" s="785"/>
      <c r="AK14" s="603"/>
      <c r="AL14" s="603"/>
      <c r="AM14" s="603"/>
      <c r="AN14" s="785"/>
      <c r="AO14" s="603"/>
      <c r="AP14" s="602"/>
      <c r="AQ14" s="774"/>
    </row>
    <row r="15" spans="1:43" ht="15" customHeight="1" x14ac:dyDescent="0.2">
      <c r="A15" s="227"/>
      <c r="B15" s="632" t="s">
        <v>979</v>
      </c>
      <c r="C15" s="77" t="s">
        <v>308</v>
      </c>
      <c r="D15" s="164">
        <v>9</v>
      </c>
      <c r="E15" s="164">
        <v>10</v>
      </c>
      <c r="F15" s="164">
        <v>1</v>
      </c>
      <c r="G15" s="167">
        <v>22</v>
      </c>
      <c r="H15" s="167">
        <v>1</v>
      </c>
      <c r="I15" s="164">
        <v>0</v>
      </c>
      <c r="J15" s="167">
        <v>2</v>
      </c>
      <c r="K15" s="168">
        <f>SUM(E15,G15,I15)</f>
        <v>32</v>
      </c>
      <c r="L15" s="168">
        <f>((E15*F15)*1.5)+((G15*H15)*1)+((I15*J15)*1)</f>
        <v>37</v>
      </c>
      <c r="M15" s="168"/>
      <c r="N15" s="103"/>
      <c r="P15" s="287" t="s">
        <v>1526</v>
      </c>
      <c r="Q15" s="227" t="s">
        <v>1526</v>
      </c>
      <c r="R15" s="227"/>
      <c r="S15" s="614"/>
      <c r="T15" s="287">
        <v>3</v>
      </c>
      <c r="U15" s="227" t="s">
        <v>908</v>
      </c>
      <c r="V15" s="227"/>
      <c r="W15" s="227"/>
      <c r="X15" s="227"/>
      <c r="Y15" s="227"/>
      <c r="Z15" s="612"/>
      <c r="AA15" s="604"/>
      <c r="AB15" s="604"/>
      <c r="AC15" s="613"/>
      <c r="AD15" s="612">
        <v>9</v>
      </c>
      <c r="AE15" s="604" t="s">
        <v>908</v>
      </c>
      <c r="AF15" s="604"/>
      <c r="AG15" s="604"/>
      <c r="AH15" s="604"/>
      <c r="AI15" s="604"/>
      <c r="AJ15" s="287"/>
      <c r="AK15" s="227"/>
      <c r="AL15" s="227"/>
      <c r="AM15" s="227"/>
      <c r="AN15" s="287" t="s">
        <v>1569</v>
      </c>
      <c r="AO15" s="227" t="s">
        <v>908</v>
      </c>
      <c r="AP15" s="227"/>
      <c r="AQ15" s="614"/>
    </row>
    <row r="16" spans="1:43" ht="15" customHeight="1" x14ac:dyDescent="0.2">
      <c r="A16" s="227"/>
      <c r="B16" s="1072" t="s">
        <v>980</v>
      </c>
      <c r="C16" s="76" t="s">
        <v>827</v>
      </c>
      <c r="D16" s="631"/>
      <c r="E16" s="164"/>
      <c r="F16" s="160"/>
      <c r="G16" s="164"/>
      <c r="H16" s="160"/>
      <c r="I16" s="160"/>
      <c r="J16" s="160"/>
      <c r="K16" s="160"/>
      <c r="L16" s="160"/>
      <c r="M16" s="160"/>
      <c r="N16" s="162"/>
      <c r="P16" s="773"/>
      <c r="Q16" s="602"/>
      <c r="R16" s="602"/>
      <c r="S16" s="774"/>
      <c r="T16" s="773"/>
      <c r="U16" s="602"/>
      <c r="V16" s="602"/>
      <c r="W16" s="602"/>
      <c r="X16" s="602"/>
      <c r="Y16" s="602"/>
      <c r="Z16" s="773"/>
      <c r="AA16" s="602"/>
      <c r="AB16" s="602"/>
      <c r="AC16" s="774"/>
      <c r="AD16" s="773"/>
      <c r="AE16" s="602"/>
      <c r="AF16" s="602"/>
      <c r="AG16" s="602"/>
      <c r="AH16" s="602"/>
      <c r="AI16" s="602"/>
      <c r="AJ16" s="785"/>
      <c r="AK16" s="603"/>
      <c r="AL16" s="603"/>
      <c r="AM16" s="603"/>
      <c r="AN16" s="785"/>
      <c r="AO16" s="603"/>
      <c r="AP16" s="602"/>
      <c r="AQ16" s="774"/>
    </row>
    <row r="17" spans="1:43" ht="15" customHeight="1" x14ac:dyDescent="0.2">
      <c r="A17" s="227"/>
      <c r="B17" s="632" t="s">
        <v>981</v>
      </c>
      <c r="C17" s="77" t="s">
        <v>309</v>
      </c>
      <c r="D17" s="164">
        <v>4</v>
      </c>
      <c r="E17" s="164">
        <v>4</v>
      </c>
      <c r="F17" s="164">
        <v>1</v>
      </c>
      <c r="G17" s="167">
        <v>0</v>
      </c>
      <c r="H17" s="167">
        <v>1</v>
      </c>
      <c r="I17" s="164">
        <v>12</v>
      </c>
      <c r="J17" s="167">
        <v>2</v>
      </c>
      <c r="K17" s="168">
        <v>48</v>
      </c>
      <c r="L17" s="168">
        <f>((E17*F17)*1.5)+((G17*H17)*1)+((I17*J17)*1)</f>
        <v>30</v>
      </c>
      <c r="M17" s="168">
        <v>32</v>
      </c>
      <c r="N17" s="103" t="s">
        <v>1864</v>
      </c>
      <c r="P17" s="287"/>
      <c r="Q17" s="227"/>
      <c r="R17" s="227"/>
      <c r="S17" s="614" t="s">
        <v>1409</v>
      </c>
      <c r="T17" s="287">
        <v>2</v>
      </c>
      <c r="U17" s="227" t="s">
        <v>908</v>
      </c>
      <c r="V17" s="227"/>
      <c r="W17" s="227"/>
      <c r="X17" s="227"/>
      <c r="Y17" s="227"/>
      <c r="Z17" s="612"/>
      <c r="AA17" s="604"/>
      <c r="AB17" s="604"/>
      <c r="AC17" s="613"/>
      <c r="AD17" s="612">
        <v>4</v>
      </c>
      <c r="AE17" s="604" t="s">
        <v>908</v>
      </c>
      <c r="AF17" s="604"/>
      <c r="AG17" s="604"/>
      <c r="AH17" s="604"/>
      <c r="AI17" s="604"/>
      <c r="AJ17" s="287"/>
      <c r="AK17" s="227"/>
      <c r="AL17" s="227"/>
      <c r="AM17" s="227"/>
      <c r="AN17" s="287" t="s">
        <v>1427</v>
      </c>
      <c r="AO17" s="227" t="s">
        <v>908</v>
      </c>
      <c r="AP17" s="227"/>
      <c r="AQ17" s="614"/>
    </row>
    <row r="18" spans="1:43" ht="15" customHeight="1" x14ac:dyDescent="0.2">
      <c r="A18" s="227"/>
      <c r="B18" s="1072" t="s">
        <v>982</v>
      </c>
      <c r="C18" s="76" t="s">
        <v>826</v>
      </c>
      <c r="D18" s="631"/>
      <c r="E18" s="631"/>
      <c r="F18" s="160"/>
      <c r="G18" s="631"/>
      <c r="H18" s="160"/>
      <c r="I18" s="160"/>
      <c r="J18" s="160"/>
      <c r="K18" s="160"/>
      <c r="L18" s="160"/>
      <c r="M18" s="160"/>
      <c r="N18" s="162"/>
      <c r="P18" s="773"/>
      <c r="Q18" s="602"/>
      <c r="R18" s="602"/>
      <c r="S18" s="774"/>
      <c r="T18" s="773"/>
      <c r="U18" s="602"/>
      <c r="V18" s="602"/>
      <c r="W18" s="602"/>
      <c r="X18" s="602"/>
      <c r="Y18" s="602"/>
      <c r="Z18" s="773"/>
      <c r="AA18" s="602"/>
      <c r="AB18" s="602"/>
      <c r="AC18" s="774"/>
      <c r="AD18" s="773"/>
      <c r="AE18" s="602"/>
      <c r="AF18" s="602"/>
      <c r="AG18" s="602"/>
      <c r="AH18" s="602"/>
      <c r="AI18" s="602"/>
      <c r="AJ18" s="785"/>
      <c r="AK18" s="603"/>
      <c r="AL18" s="603"/>
      <c r="AM18" s="603"/>
      <c r="AN18" s="773"/>
      <c r="AO18" s="602"/>
      <c r="AP18" s="602"/>
      <c r="AQ18" s="774"/>
    </row>
    <row r="19" spans="1:43" s="608" customFormat="1" ht="15" customHeight="1" x14ac:dyDescent="0.2">
      <c r="A19" s="609" t="s">
        <v>1342</v>
      </c>
      <c r="B19" s="253" t="s">
        <v>517</v>
      </c>
      <c r="C19" s="79" t="s">
        <v>51</v>
      </c>
      <c r="D19" s="605">
        <v>2</v>
      </c>
      <c r="E19" s="605">
        <v>16</v>
      </c>
      <c r="F19" s="605">
        <v>1</v>
      </c>
      <c r="G19" s="605">
        <v>0</v>
      </c>
      <c r="H19" s="606">
        <v>1</v>
      </c>
      <c r="I19" s="605">
        <v>0</v>
      </c>
      <c r="J19" s="605">
        <v>2</v>
      </c>
      <c r="K19" s="607">
        <f>SUM(E19,G19,I19)</f>
        <v>16</v>
      </c>
      <c r="L19" s="607">
        <f>((E19*F19)*1.5)+((G19*H19)*1)+((I19*J19)*1)</f>
        <v>24</v>
      </c>
      <c r="M19" s="607"/>
      <c r="N19" s="413" t="s">
        <v>52</v>
      </c>
      <c r="P19" s="610" t="s">
        <v>1520</v>
      </c>
      <c r="Q19" s="609" t="s">
        <v>1520</v>
      </c>
      <c r="R19" s="609"/>
      <c r="S19" s="611"/>
      <c r="T19" s="610"/>
      <c r="U19" s="609"/>
      <c r="V19" s="609"/>
      <c r="W19" s="609"/>
      <c r="X19" s="609"/>
      <c r="Y19" s="609"/>
      <c r="Z19" s="792" t="s">
        <v>1520</v>
      </c>
      <c r="AA19" s="622" t="s">
        <v>1520</v>
      </c>
      <c r="AB19" s="622"/>
      <c r="AC19" s="793"/>
      <c r="AD19" s="792"/>
      <c r="AE19" s="622"/>
      <c r="AF19" s="622"/>
      <c r="AG19" s="622"/>
      <c r="AH19" s="622"/>
      <c r="AI19" s="622"/>
      <c r="AJ19" s="610" t="s">
        <v>1469</v>
      </c>
      <c r="AK19" s="609"/>
      <c r="AL19" s="609"/>
      <c r="AM19" s="609"/>
      <c r="AN19" s="610" t="s">
        <v>1522</v>
      </c>
      <c r="AO19" s="609"/>
      <c r="AP19" s="609"/>
      <c r="AQ19" s="611"/>
    </row>
    <row r="20" spans="1:43" s="608" customFormat="1" ht="15" customHeight="1" x14ac:dyDescent="0.2">
      <c r="A20" s="609"/>
      <c r="B20" s="253" t="s">
        <v>518</v>
      </c>
      <c r="C20" s="79" t="s">
        <v>43</v>
      </c>
      <c r="D20" s="605">
        <v>2</v>
      </c>
      <c r="E20" s="605">
        <v>2</v>
      </c>
      <c r="F20" s="605">
        <v>1</v>
      </c>
      <c r="G20" s="605">
        <v>14</v>
      </c>
      <c r="H20" s="606">
        <v>1</v>
      </c>
      <c r="I20" s="605">
        <v>0</v>
      </c>
      <c r="J20" s="605">
        <v>2</v>
      </c>
      <c r="K20" s="607">
        <f>SUM(E20,G20,I20)</f>
        <v>16</v>
      </c>
      <c r="L20" s="607">
        <f>((E20*F20)*1.5)+((G20*H20)*1)+((I20*J20)*1)</f>
        <v>17</v>
      </c>
      <c r="M20" s="607"/>
      <c r="N20" s="413" t="s">
        <v>52</v>
      </c>
      <c r="P20" s="610" t="s">
        <v>1409</v>
      </c>
      <c r="Q20" s="609"/>
      <c r="R20" s="609"/>
      <c r="S20" s="611"/>
      <c r="T20" s="610"/>
      <c r="U20" s="609"/>
      <c r="V20" s="609"/>
      <c r="W20" s="609"/>
      <c r="X20" s="609"/>
      <c r="Y20" s="609"/>
      <c r="Z20" s="792" t="s">
        <v>1409</v>
      </c>
      <c r="AA20" s="622"/>
      <c r="AB20" s="622"/>
      <c r="AC20" s="793"/>
      <c r="AD20" s="792"/>
      <c r="AE20" s="622"/>
      <c r="AF20" s="622"/>
      <c r="AG20" s="622"/>
      <c r="AH20" s="622"/>
      <c r="AI20" s="622"/>
      <c r="AJ20" s="610" t="s">
        <v>1431</v>
      </c>
      <c r="AK20" s="609"/>
      <c r="AL20" s="609"/>
      <c r="AM20" s="609"/>
      <c r="AN20" s="610" t="s">
        <v>1431</v>
      </c>
      <c r="AO20" s="609"/>
      <c r="AP20" s="609"/>
      <c r="AQ20" s="611"/>
    </row>
    <row r="21" spans="1:43" s="608" customFormat="1" ht="45.75" thickBot="1" x14ac:dyDescent="0.25">
      <c r="A21" s="609" t="s">
        <v>1343</v>
      </c>
      <c r="B21" s="1073" t="s">
        <v>520</v>
      </c>
      <c r="C21" s="79" t="s">
        <v>53</v>
      </c>
      <c r="D21" s="605">
        <v>2</v>
      </c>
      <c r="E21" s="605">
        <v>4</v>
      </c>
      <c r="F21" s="605">
        <v>1</v>
      </c>
      <c r="G21" s="605">
        <v>0</v>
      </c>
      <c r="H21" s="606">
        <v>2</v>
      </c>
      <c r="I21" s="605">
        <v>0</v>
      </c>
      <c r="J21" s="605">
        <v>3</v>
      </c>
      <c r="K21" s="1709">
        <v>20</v>
      </c>
      <c r="L21" s="1705">
        <v>0</v>
      </c>
      <c r="M21" s="466" t="s">
        <v>1870</v>
      </c>
      <c r="N21" s="1265"/>
      <c r="P21" s="775" t="s">
        <v>1473</v>
      </c>
      <c r="Q21" s="776"/>
      <c r="R21" s="776"/>
      <c r="S21" s="777"/>
      <c r="T21" s="775"/>
      <c r="U21" s="776"/>
      <c r="V21" s="776"/>
      <c r="W21" s="776"/>
      <c r="X21" s="776"/>
      <c r="Y21" s="776"/>
      <c r="Z21" s="782" t="s">
        <v>1473</v>
      </c>
      <c r="AA21" s="783"/>
      <c r="AB21" s="783"/>
      <c r="AC21" s="784"/>
      <c r="AD21" s="782"/>
      <c r="AE21" s="783"/>
      <c r="AF21" s="783"/>
      <c r="AG21" s="783"/>
      <c r="AH21" s="783"/>
      <c r="AI21" s="783"/>
      <c r="AJ21" s="775" t="s">
        <v>1431</v>
      </c>
      <c r="AK21" s="1074"/>
      <c r="AL21" s="776"/>
      <c r="AM21" s="1075"/>
      <c r="AN21" s="775" t="s">
        <v>1431</v>
      </c>
      <c r="AO21" s="776"/>
      <c r="AP21" s="776"/>
      <c r="AQ21" s="777"/>
    </row>
    <row r="22" spans="1:43" ht="15" customHeight="1" thickBot="1" x14ac:dyDescent="0.25">
      <c r="B22" s="419"/>
      <c r="C22" s="211" t="s">
        <v>30</v>
      </c>
      <c r="D22" s="212">
        <f>SUM(D9:D21)</f>
        <v>30</v>
      </c>
      <c r="E22" s="213">
        <f>SUM(E10:E21)</f>
        <v>64</v>
      </c>
      <c r="F22" s="213">
        <v>1</v>
      </c>
      <c r="G22" s="214">
        <f>SUM(G10:G21)</f>
        <v>72</v>
      </c>
      <c r="H22" s="213">
        <v>1</v>
      </c>
      <c r="I22" s="213">
        <f>SUM(I10:I21)</f>
        <v>12</v>
      </c>
      <c r="J22" s="213">
        <v>2</v>
      </c>
      <c r="K22" s="215">
        <f>SUM(K10:K21,M17)</f>
        <v>228</v>
      </c>
      <c r="L22" s="215">
        <f>SUM(L10:L21)</f>
        <v>194</v>
      </c>
      <c r="M22" s="215"/>
      <c r="N22" s="216"/>
    </row>
    <row r="23" spans="1:43" ht="20.25" customHeight="1" x14ac:dyDescent="0.2">
      <c r="B23" s="419"/>
      <c r="C23" s="196"/>
      <c r="D23" s="197"/>
      <c r="E23" s="198"/>
      <c r="F23" s="198"/>
      <c r="G23" s="199"/>
      <c r="H23" s="198"/>
      <c r="I23" s="198"/>
      <c r="J23" s="198"/>
      <c r="K23" s="200"/>
      <c r="L23" s="200"/>
      <c r="M23" s="200"/>
      <c r="P23" s="1966" t="s">
        <v>561</v>
      </c>
      <c r="Q23" s="1967"/>
      <c r="R23" s="1967"/>
      <c r="S23" s="1967"/>
      <c r="T23" s="2020" t="s">
        <v>562</v>
      </c>
      <c r="U23" s="2021"/>
      <c r="V23" s="2021"/>
      <c r="W23" s="2021"/>
      <c r="X23" s="2021"/>
      <c r="Y23" s="2021"/>
      <c r="Z23" s="1970" t="s">
        <v>563</v>
      </c>
      <c r="AA23" s="1971"/>
      <c r="AB23" s="1971"/>
      <c r="AC23" s="1972"/>
      <c r="AD23" s="1970" t="s">
        <v>564</v>
      </c>
      <c r="AE23" s="1971"/>
      <c r="AF23" s="1971"/>
      <c r="AG23" s="1971"/>
      <c r="AH23" s="1971"/>
      <c r="AI23" s="1971"/>
      <c r="AJ23" s="1977" t="s">
        <v>613</v>
      </c>
      <c r="AK23" s="1978"/>
      <c r="AL23" s="1978"/>
      <c r="AM23" s="1978"/>
      <c r="AN23" s="1973" t="s">
        <v>565</v>
      </c>
      <c r="AO23" s="2012"/>
      <c r="AP23" s="2012"/>
      <c r="AQ23" s="1974"/>
    </row>
    <row r="24" spans="1:43" ht="15" customHeight="1" x14ac:dyDescent="0.2">
      <c r="B24" s="419"/>
      <c r="C24" s="196"/>
      <c r="D24" s="197"/>
      <c r="E24" s="198"/>
      <c r="F24" s="198"/>
      <c r="G24" s="199"/>
      <c r="H24" s="198"/>
      <c r="I24" s="198"/>
      <c r="J24" s="198"/>
      <c r="K24" s="200"/>
      <c r="L24" s="200"/>
      <c r="M24" s="200"/>
      <c r="P24" s="477" t="s">
        <v>566</v>
      </c>
      <c r="Q24" s="476" t="s">
        <v>567</v>
      </c>
      <c r="R24" s="476" t="s">
        <v>568</v>
      </c>
      <c r="S24" s="476" t="s">
        <v>570</v>
      </c>
      <c r="T24" s="1975" t="s">
        <v>566</v>
      </c>
      <c r="U24" s="1976"/>
      <c r="V24" s="1976" t="s">
        <v>567</v>
      </c>
      <c r="W24" s="1976"/>
      <c r="X24" s="1976" t="s">
        <v>572</v>
      </c>
      <c r="Y24" s="1976"/>
      <c r="Z24" s="273" t="s">
        <v>566</v>
      </c>
      <c r="AA24" s="274" t="s">
        <v>567</v>
      </c>
      <c r="AB24" s="274" t="s">
        <v>568</v>
      </c>
      <c r="AC24" s="306" t="s">
        <v>570</v>
      </c>
      <c r="AD24" s="1989" t="s">
        <v>566</v>
      </c>
      <c r="AE24" s="2000"/>
      <c r="AF24" s="2019" t="s">
        <v>567</v>
      </c>
      <c r="AG24" s="2000"/>
      <c r="AH24" s="2019" t="s">
        <v>572</v>
      </c>
      <c r="AI24" s="2000"/>
      <c r="AJ24" s="1987" t="s">
        <v>566</v>
      </c>
      <c r="AK24" s="2008"/>
      <c r="AL24" s="1997" t="s">
        <v>572</v>
      </c>
      <c r="AM24" s="2008"/>
      <c r="AN24" s="1987" t="s">
        <v>566</v>
      </c>
      <c r="AO24" s="2008"/>
      <c r="AP24" s="1997" t="s">
        <v>572</v>
      </c>
      <c r="AQ24" s="1988"/>
    </row>
    <row r="25" spans="1:43" ht="28.5" customHeight="1" x14ac:dyDescent="0.2">
      <c r="A25" s="672" t="s">
        <v>1341</v>
      </c>
      <c r="B25" s="152" t="s">
        <v>983</v>
      </c>
      <c r="C25" s="484" t="s">
        <v>15</v>
      </c>
      <c r="D25" s="628" t="s">
        <v>5</v>
      </c>
      <c r="E25" s="154" t="s">
        <v>7</v>
      </c>
      <c r="F25" s="154" t="s">
        <v>8</v>
      </c>
      <c r="G25" s="155" t="s">
        <v>9</v>
      </c>
      <c r="H25" s="156" t="s">
        <v>8</v>
      </c>
      <c r="I25" s="155" t="s">
        <v>10</v>
      </c>
      <c r="J25" s="156" t="s">
        <v>11</v>
      </c>
      <c r="K25" s="157" t="s">
        <v>12</v>
      </c>
      <c r="L25" s="155" t="s">
        <v>13</v>
      </c>
      <c r="M25" s="156" t="s">
        <v>589</v>
      </c>
      <c r="N25" s="158" t="s">
        <v>14</v>
      </c>
      <c r="P25" s="275" t="s">
        <v>573</v>
      </c>
      <c r="Q25" s="276" t="s">
        <v>573</v>
      </c>
      <c r="R25" s="276" t="s">
        <v>573</v>
      </c>
      <c r="S25" s="276" t="s">
        <v>573</v>
      </c>
      <c r="T25" s="275" t="s">
        <v>573</v>
      </c>
      <c r="U25" s="276" t="s">
        <v>574</v>
      </c>
      <c r="V25" s="276" t="s">
        <v>573</v>
      </c>
      <c r="W25" s="276" t="s">
        <v>574</v>
      </c>
      <c r="X25" s="276" t="s">
        <v>573</v>
      </c>
      <c r="Y25" s="276" t="s">
        <v>574</v>
      </c>
      <c r="Z25" s="278" t="s">
        <v>573</v>
      </c>
      <c r="AA25" s="279" t="s">
        <v>573</v>
      </c>
      <c r="AB25" s="279" t="s">
        <v>573</v>
      </c>
      <c r="AC25" s="280" t="s">
        <v>573</v>
      </c>
      <c r="AD25" s="278" t="s">
        <v>573</v>
      </c>
      <c r="AE25" s="279" t="s">
        <v>574</v>
      </c>
      <c r="AF25" s="279" t="s">
        <v>573</v>
      </c>
      <c r="AG25" s="279" t="s">
        <v>574</v>
      </c>
      <c r="AH25" s="279" t="s">
        <v>573</v>
      </c>
      <c r="AI25" s="279" t="s">
        <v>574</v>
      </c>
      <c r="AJ25" s="522" t="s">
        <v>573</v>
      </c>
      <c r="AK25" s="523" t="s">
        <v>574</v>
      </c>
      <c r="AL25" s="523" t="s">
        <v>573</v>
      </c>
      <c r="AM25" s="523" t="s">
        <v>574</v>
      </c>
      <c r="AN25" s="522" t="s">
        <v>573</v>
      </c>
      <c r="AO25" s="523" t="s">
        <v>574</v>
      </c>
      <c r="AP25" s="523" t="s">
        <v>573</v>
      </c>
      <c r="AQ25" s="524" t="s">
        <v>574</v>
      </c>
    </row>
    <row r="26" spans="1:43" ht="15" customHeight="1" x14ac:dyDescent="0.2">
      <c r="A26" s="227"/>
      <c r="B26" s="633" t="s">
        <v>984</v>
      </c>
      <c r="C26" s="76" t="s">
        <v>814</v>
      </c>
      <c r="D26" s="481"/>
      <c r="E26" s="631"/>
      <c r="F26" s="482"/>
      <c r="G26" s="631"/>
      <c r="H26" s="482"/>
      <c r="I26" s="482"/>
      <c r="J26" s="482"/>
      <c r="K26" s="482"/>
      <c r="L26" s="482"/>
      <c r="M26" s="482"/>
      <c r="N26" s="412"/>
      <c r="P26" s="773"/>
      <c r="Q26" s="602"/>
      <c r="R26" s="602"/>
      <c r="S26" s="602"/>
      <c r="T26" s="773"/>
      <c r="U26" s="602"/>
      <c r="V26" s="602"/>
      <c r="W26" s="602"/>
      <c r="X26" s="602"/>
      <c r="Y26" s="602"/>
      <c r="Z26" s="773"/>
      <c r="AA26" s="602"/>
      <c r="AB26" s="602"/>
      <c r="AC26" s="774"/>
      <c r="AD26" s="773"/>
      <c r="AE26" s="602"/>
      <c r="AF26" s="602"/>
      <c r="AG26" s="602"/>
      <c r="AH26" s="602"/>
      <c r="AI26" s="602"/>
      <c r="AJ26" s="785"/>
      <c r="AK26" s="603"/>
      <c r="AL26" s="603"/>
      <c r="AM26" s="603"/>
      <c r="AN26" s="785"/>
      <c r="AO26" s="603"/>
      <c r="AP26" s="603"/>
      <c r="AQ26" s="786"/>
    </row>
    <row r="27" spans="1:43" s="143" customFormat="1" ht="15" customHeight="1" x14ac:dyDescent="0.2">
      <c r="A27" s="1054"/>
      <c r="B27" s="632" t="s">
        <v>686</v>
      </c>
      <c r="C27" s="77" t="s">
        <v>59</v>
      </c>
      <c r="D27" s="1057">
        <v>3</v>
      </c>
      <c r="E27" s="1057">
        <v>10</v>
      </c>
      <c r="F27" s="1057">
        <v>1</v>
      </c>
      <c r="G27" s="1056">
        <v>22</v>
      </c>
      <c r="H27" s="1056">
        <v>2</v>
      </c>
      <c r="I27" s="1057">
        <v>0</v>
      </c>
      <c r="J27" s="1056">
        <v>2</v>
      </c>
      <c r="K27" s="1058">
        <f>SUM(E27,G27,I27)</f>
        <v>32</v>
      </c>
      <c r="L27" s="1058">
        <f>((E27*F27)*1.5)+((G27*H27)*1)+((I27*J27)*1)</f>
        <v>59</v>
      </c>
      <c r="M27" s="1058"/>
      <c r="N27" s="1059" t="s">
        <v>307</v>
      </c>
      <c r="P27" s="1060" t="s">
        <v>1416</v>
      </c>
      <c r="Q27" s="1054"/>
      <c r="R27" s="1054"/>
      <c r="S27" s="1054"/>
      <c r="T27" s="1060">
        <v>2</v>
      </c>
      <c r="U27" s="1054" t="s">
        <v>908</v>
      </c>
      <c r="V27" s="1054"/>
      <c r="W27" s="1054"/>
      <c r="X27" s="1054"/>
      <c r="Y27" s="1054"/>
      <c r="Z27" s="1061"/>
      <c r="AA27" s="1062"/>
      <c r="AB27" s="1062"/>
      <c r="AC27" s="1063"/>
      <c r="AD27" s="1061">
        <v>3</v>
      </c>
      <c r="AE27" s="1062" t="s">
        <v>908</v>
      </c>
      <c r="AF27" s="1062"/>
      <c r="AG27" s="1062"/>
      <c r="AH27" s="1062"/>
      <c r="AI27" s="1062"/>
      <c r="AJ27" s="1060"/>
      <c r="AK27" s="1054"/>
      <c r="AL27" s="1054"/>
      <c r="AM27" s="1054"/>
      <c r="AN27" s="1060" t="s">
        <v>1424</v>
      </c>
      <c r="AO27" s="1054" t="s">
        <v>908</v>
      </c>
      <c r="AP27" s="1054"/>
      <c r="AQ27" s="1064"/>
    </row>
    <row r="28" spans="1:43" s="143" customFormat="1" ht="15" customHeight="1" x14ac:dyDescent="0.2">
      <c r="A28" s="1054" t="s">
        <v>1499</v>
      </c>
      <c r="B28" s="632" t="s">
        <v>985</v>
      </c>
      <c r="C28" s="77" t="s">
        <v>310</v>
      </c>
      <c r="D28" s="1057">
        <v>4</v>
      </c>
      <c r="E28" s="1057">
        <v>12</v>
      </c>
      <c r="F28" s="1057">
        <v>1</v>
      </c>
      <c r="G28" s="1056">
        <v>20</v>
      </c>
      <c r="H28" s="1056">
        <v>1</v>
      </c>
      <c r="I28" s="1057">
        <v>0</v>
      </c>
      <c r="J28" s="1056">
        <v>2</v>
      </c>
      <c r="K28" s="1058">
        <f>SUM(E28,G28,I28)</f>
        <v>32</v>
      </c>
      <c r="L28" s="1058">
        <f>((E28*F28)*1.5)+((G28*H28)*1)+((I28*J28)*1)</f>
        <v>38</v>
      </c>
      <c r="M28" s="1058"/>
      <c r="N28" s="1059" t="s">
        <v>311</v>
      </c>
      <c r="P28" s="1060" t="s">
        <v>1409</v>
      </c>
      <c r="Q28" s="1054"/>
      <c r="R28" s="1054"/>
      <c r="S28" s="1054"/>
      <c r="T28" s="1060">
        <v>2</v>
      </c>
      <c r="U28" s="1054" t="s">
        <v>908</v>
      </c>
      <c r="V28" s="1054"/>
      <c r="W28" s="1054"/>
      <c r="X28" s="1054"/>
      <c r="Y28" s="1054"/>
      <c r="Z28" s="1061"/>
      <c r="AA28" s="1062"/>
      <c r="AB28" s="1062"/>
      <c r="AC28" s="1063"/>
      <c r="AD28" s="1061">
        <v>4</v>
      </c>
      <c r="AE28" s="1062" t="s">
        <v>908</v>
      </c>
      <c r="AF28" s="1062"/>
      <c r="AG28" s="1062"/>
      <c r="AH28" s="1062"/>
      <c r="AI28" s="1062"/>
      <c r="AJ28" s="1060"/>
      <c r="AK28" s="1054"/>
      <c r="AL28" s="1054"/>
      <c r="AM28" s="1054"/>
      <c r="AN28" s="1060" t="s">
        <v>1427</v>
      </c>
      <c r="AO28" s="1054" t="s">
        <v>908</v>
      </c>
      <c r="AP28" s="1054"/>
      <c r="AQ28" s="1064"/>
    </row>
    <row r="29" spans="1:43" s="1083" customFormat="1" ht="15" customHeight="1" x14ac:dyDescent="0.2">
      <c r="A29" s="1076"/>
      <c r="B29" s="1077" t="s">
        <v>19</v>
      </c>
      <c r="C29" s="1078" t="s">
        <v>603</v>
      </c>
      <c r="D29" s="1079"/>
      <c r="E29" s="1079"/>
      <c r="F29" s="1079"/>
      <c r="G29" s="1080"/>
      <c r="H29" s="1080"/>
      <c r="I29" s="1079"/>
      <c r="J29" s="1080"/>
      <c r="K29" s="1081"/>
      <c r="L29" s="1081"/>
      <c r="M29" s="1081"/>
      <c r="N29" s="1082"/>
      <c r="P29" s="287"/>
      <c r="Q29" s="227"/>
      <c r="R29" s="227"/>
      <c r="S29" s="227"/>
      <c r="T29" s="287"/>
      <c r="U29" s="227"/>
      <c r="V29" s="227"/>
      <c r="W29" s="227"/>
      <c r="X29" s="227"/>
      <c r="Y29" s="227"/>
      <c r="Z29" s="612"/>
      <c r="AA29" s="604"/>
      <c r="AB29" s="604"/>
      <c r="AC29" s="613"/>
      <c r="AD29" s="612"/>
      <c r="AE29" s="604"/>
      <c r="AF29" s="604"/>
      <c r="AG29" s="604"/>
      <c r="AH29" s="604"/>
      <c r="AI29" s="604"/>
      <c r="AJ29" s="287"/>
      <c r="AK29" s="227"/>
      <c r="AL29" s="227"/>
      <c r="AM29" s="227"/>
      <c r="AN29" s="287"/>
      <c r="AO29" s="227"/>
      <c r="AP29" s="227"/>
      <c r="AQ29" s="614"/>
    </row>
    <row r="30" spans="1:43" s="1083" customFormat="1" ht="15" customHeight="1" x14ac:dyDescent="0.2">
      <c r="A30" s="1076"/>
      <c r="B30" s="1084" t="s">
        <v>986</v>
      </c>
      <c r="C30" s="1085" t="s">
        <v>312</v>
      </c>
      <c r="D30" s="1079">
        <v>4</v>
      </c>
      <c r="E30" s="1079">
        <v>6</v>
      </c>
      <c r="F30" s="1079">
        <v>1</v>
      </c>
      <c r="G30" s="1080">
        <v>12</v>
      </c>
      <c r="H30" s="1080">
        <v>1</v>
      </c>
      <c r="I30" s="1079">
        <v>12</v>
      </c>
      <c r="J30" s="1080">
        <v>2</v>
      </c>
      <c r="K30" s="168">
        <f>SUM(E30,G30,I30)</f>
        <v>30</v>
      </c>
      <c r="L30" s="168">
        <f>((E30*F30)*1.5)+((G30*H30)*1)+((I30*J30)*1)</f>
        <v>45</v>
      </c>
      <c r="M30" s="168"/>
      <c r="N30" s="1082"/>
      <c r="P30" s="287" t="s">
        <v>1416</v>
      </c>
      <c r="Q30" s="227"/>
      <c r="R30" s="227"/>
      <c r="S30" s="227" t="s">
        <v>1416</v>
      </c>
      <c r="T30" s="287">
        <v>2</v>
      </c>
      <c r="U30" s="227" t="s">
        <v>908</v>
      </c>
      <c r="V30" s="227"/>
      <c r="W30" s="227"/>
      <c r="X30" s="227"/>
      <c r="Y30" s="227"/>
      <c r="Z30" s="612"/>
      <c r="AA30" s="604"/>
      <c r="AB30" s="604"/>
      <c r="AC30" s="613"/>
      <c r="AD30" s="612">
        <v>4</v>
      </c>
      <c r="AE30" s="604" t="s">
        <v>908</v>
      </c>
      <c r="AF30" s="604"/>
      <c r="AG30" s="604"/>
      <c r="AH30" s="604"/>
      <c r="AI30" s="604"/>
      <c r="AJ30" s="287"/>
      <c r="AK30" s="227"/>
      <c r="AL30" s="227"/>
      <c r="AM30" s="227"/>
      <c r="AN30" s="287" t="s">
        <v>1427</v>
      </c>
      <c r="AO30" s="227" t="s">
        <v>908</v>
      </c>
      <c r="AP30" s="227"/>
      <c r="AQ30" s="614"/>
    </row>
    <row r="31" spans="1:43" ht="15" customHeight="1" x14ac:dyDescent="0.2">
      <c r="A31" s="227"/>
      <c r="B31" s="632" t="s">
        <v>987</v>
      </c>
      <c r="C31" s="77" t="s">
        <v>604</v>
      </c>
      <c r="D31" s="164">
        <v>4</v>
      </c>
      <c r="E31" s="164">
        <v>22</v>
      </c>
      <c r="F31" s="1639">
        <v>0</v>
      </c>
      <c r="G31" s="167">
        <v>8</v>
      </c>
      <c r="H31" s="1649">
        <v>0</v>
      </c>
      <c r="I31" s="164">
        <v>0</v>
      </c>
      <c r="J31" s="167">
        <v>0</v>
      </c>
      <c r="K31" s="168">
        <f>SUM(E31,G31,I31)</f>
        <v>30</v>
      </c>
      <c r="L31" s="168">
        <f>((E31*F31)*1.5)+((G31*H31)*1)+((I31*J31)*1)</f>
        <v>0</v>
      </c>
      <c r="M31" s="168"/>
      <c r="N31" s="583" t="s">
        <v>870</v>
      </c>
      <c r="P31" s="287" t="s">
        <v>1409</v>
      </c>
      <c r="Q31" s="227"/>
      <c r="R31" s="227"/>
      <c r="S31" s="227"/>
      <c r="T31" s="287">
        <v>2</v>
      </c>
      <c r="U31" s="227" t="s">
        <v>908</v>
      </c>
      <c r="V31" s="227"/>
      <c r="W31" s="227"/>
      <c r="X31" s="227"/>
      <c r="Y31" s="227"/>
      <c r="Z31" s="612"/>
      <c r="AA31" s="604"/>
      <c r="AB31" s="604"/>
      <c r="AC31" s="613"/>
      <c r="AD31" s="612">
        <v>4</v>
      </c>
      <c r="AE31" s="604" t="s">
        <v>908</v>
      </c>
      <c r="AF31" s="604"/>
      <c r="AG31" s="604"/>
      <c r="AH31" s="604"/>
      <c r="AI31" s="604"/>
      <c r="AJ31" s="287" t="s">
        <v>1427</v>
      </c>
      <c r="AK31" s="227" t="s">
        <v>908</v>
      </c>
      <c r="AL31" s="227"/>
      <c r="AM31" s="227"/>
      <c r="AN31" s="287"/>
      <c r="AO31" s="227"/>
      <c r="AP31" s="227"/>
      <c r="AQ31" s="614"/>
    </row>
    <row r="32" spans="1:43" ht="20.25" customHeight="1" x14ac:dyDescent="0.2">
      <c r="A32" s="227"/>
      <c r="B32" s="633" t="s">
        <v>988</v>
      </c>
      <c r="C32" s="1071" t="s">
        <v>819</v>
      </c>
      <c r="D32" s="631"/>
      <c r="E32" s="631"/>
      <c r="F32" s="615"/>
      <c r="G32" s="631"/>
      <c r="H32" s="616"/>
      <c r="I32" s="615"/>
      <c r="J32" s="615"/>
      <c r="K32" s="616"/>
      <c r="L32" s="616"/>
      <c r="M32" s="616"/>
      <c r="N32" s="414"/>
      <c r="P32" s="773"/>
      <c r="Q32" s="602"/>
      <c r="R32" s="602"/>
      <c r="S32" s="602"/>
      <c r="T32" s="773"/>
      <c r="U32" s="602"/>
      <c r="V32" s="602"/>
      <c r="W32" s="602"/>
      <c r="X32" s="602"/>
      <c r="Y32" s="602"/>
      <c r="Z32" s="773"/>
      <c r="AA32" s="602"/>
      <c r="AB32" s="602"/>
      <c r="AC32" s="774"/>
      <c r="AD32" s="773"/>
      <c r="AE32" s="602"/>
      <c r="AF32" s="602"/>
      <c r="AG32" s="602"/>
      <c r="AH32" s="602"/>
      <c r="AI32" s="602"/>
      <c r="AJ32" s="785"/>
      <c r="AK32" s="603"/>
      <c r="AL32" s="603"/>
      <c r="AM32" s="603"/>
      <c r="AN32" s="773"/>
      <c r="AO32" s="602"/>
      <c r="AP32" s="602"/>
      <c r="AQ32" s="774"/>
    </row>
    <row r="33" spans="1:43" s="1083" customFormat="1" ht="15" customHeight="1" x14ac:dyDescent="0.2">
      <c r="A33" s="1076" t="s">
        <v>1578</v>
      </c>
      <c r="B33" s="1077" t="s">
        <v>989</v>
      </c>
      <c r="C33" s="1085" t="s">
        <v>314</v>
      </c>
      <c r="D33" s="1079">
        <v>6</v>
      </c>
      <c r="E33" s="1079">
        <v>12</v>
      </c>
      <c r="F33" s="1079">
        <v>1</v>
      </c>
      <c r="G33" s="1080">
        <v>20</v>
      </c>
      <c r="H33" s="1080">
        <v>1</v>
      </c>
      <c r="I33" s="1079">
        <v>0</v>
      </c>
      <c r="J33" s="1080">
        <v>2</v>
      </c>
      <c r="K33" s="168">
        <f>SUM(E33,G33,I33)</f>
        <v>32</v>
      </c>
      <c r="L33" s="168">
        <f>((E33*F33)*1.5)+((G33*H33)*1)+((I33*J33)*1)</f>
        <v>38</v>
      </c>
      <c r="M33" s="168"/>
      <c r="N33" s="103"/>
      <c r="P33" s="287" t="s">
        <v>1526</v>
      </c>
      <c r="Q33" s="227"/>
      <c r="R33" s="227"/>
      <c r="S33" s="227"/>
      <c r="T33" s="287">
        <v>3</v>
      </c>
      <c r="U33" s="227" t="s">
        <v>908</v>
      </c>
      <c r="V33" s="227"/>
      <c r="W33" s="227"/>
      <c r="X33" s="227"/>
      <c r="Y33" s="227"/>
      <c r="Z33" s="612"/>
      <c r="AA33" s="604"/>
      <c r="AB33" s="604"/>
      <c r="AC33" s="613"/>
      <c r="AD33" s="612">
        <v>6</v>
      </c>
      <c r="AE33" s="604" t="s">
        <v>908</v>
      </c>
      <c r="AF33" s="604"/>
      <c r="AG33" s="604"/>
      <c r="AH33" s="604"/>
      <c r="AI33" s="604"/>
      <c r="AJ33" s="287"/>
      <c r="AK33" s="227"/>
      <c r="AL33" s="227"/>
      <c r="AM33" s="227"/>
      <c r="AN33" s="287" t="s">
        <v>1566</v>
      </c>
      <c r="AO33" s="227" t="s">
        <v>908</v>
      </c>
      <c r="AP33" s="227"/>
      <c r="AQ33" s="614"/>
    </row>
    <row r="34" spans="1:43" ht="15" customHeight="1" x14ac:dyDescent="0.2">
      <c r="A34" s="227" t="s">
        <v>1579</v>
      </c>
      <c r="B34" s="632" t="s">
        <v>990</v>
      </c>
      <c r="C34" s="77" t="s">
        <v>315</v>
      </c>
      <c r="D34" s="164">
        <v>4</v>
      </c>
      <c r="E34" s="164">
        <v>12</v>
      </c>
      <c r="F34" s="164">
        <v>1</v>
      </c>
      <c r="G34" s="167">
        <v>20</v>
      </c>
      <c r="H34" s="167">
        <v>1</v>
      </c>
      <c r="I34" s="164">
        <v>0</v>
      </c>
      <c r="J34" s="167">
        <v>2</v>
      </c>
      <c r="K34" s="168">
        <f>SUM(E34,G34,I34)</f>
        <v>32</v>
      </c>
      <c r="L34" s="168">
        <f>((E34*F34)*1.5)+((G34*H34)*1)+((I34*J34)*1)</f>
        <v>38</v>
      </c>
      <c r="M34" s="168"/>
      <c r="N34" s="103"/>
      <c r="P34" s="287" t="s">
        <v>1409</v>
      </c>
      <c r="Q34" s="227"/>
      <c r="R34" s="227"/>
      <c r="S34" s="227"/>
      <c r="T34" s="287">
        <v>2</v>
      </c>
      <c r="U34" s="227" t="s">
        <v>908</v>
      </c>
      <c r="V34" s="227"/>
      <c r="W34" s="227"/>
      <c r="X34" s="227"/>
      <c r="Y34" s="227"/>
      <c r="Z34" s="612"/>
      <c r="AA34" s="604"/>
      <c r="AB34" s="604"/>
      <c r="AC34" s="613"/>
      <c r="AD34" s="612">
        <v>4</v>
      </c>
      <c r="AE34" s="604" t="s">
        <v>908</v>
      </c>
      <c r="AF34" s="604"/>
      <c r="AG34" s="604"/>
      <c r="AH34" s="604"/>
      <c r="AI34" s="604"/>
      <c r="AJ34" s="287"/>
      <c r="AK34" s="227"/>
      <c r="AL34" s="227"/>
      <c r="AM34" s="227"/>
      <c r="AN34" s="287" t="s">
        <v>1427</v>
      </c>
      <c r="AO34" s="227" t="s">
        <v>908</v>
      </c>
      <c r="AP34" s="227"/>
      <c r="AQ34" s="614"/>
    </row>
    <row r="35" spans="1:43" ht="15" customHeight="1" x14ac:dyDescent="0.2">
      <c r="A35" s="227"/>
      <c r="B35" s="633" t="s">
        <v>991</v>
      </c>
      <c r="C35" s="76" t="s">
        <v>828</v>
      </c>
      <c r="D35" s="631"/>
      <c r="E35" s="631"/>
      <c r="F35" s="615"/>
      <c r="G35" s="631"/>
      <c r="H35" s="616"/>
      <c r="I35" s="615"/>
      <c r="J35" s="615"/>
      <c r="K35" s="616"/>
      <c r="L35" s="616"/>
      <c r="M35" s="616"/>
      <c r="N35" s="414"/>
      <c r="P35" s="773"/>
      <c r="Q35" s="602"/>
      <c r="R35" s="602"/>
      <c r="S35" s="602"/>
      <c r="T35" s="773"/>
      <c r="U35" s="602"/>
      <c r="V35" s="602"/>
      <c r="W35" s="602"/>
      <c r="X35" s="602"/>
      <c r="Y35" s="602"/>
      <c r="Z35" s="773"/>
      <c r="AA35" s="602"/>
      <c r="AB35" s="602"/>
      <c r="AC35" s="774"/>
      <c r="AD35" s="773"/>
      <c r="AE35" s="602"/>
      <c r="AF35" s="602"/>
      <c r="AG35" s="602"/>
      <c r="AH35" s="602"/>
      <c r="AI35" s="602"/>
      <c r="AJ35" s="785"/>
      <c r="AK35" s="603"/>
      <c r="AL35" s="603"/>
      <c r="AM35" s="603"/>
      <c r="AN35" s="773"/>
      <c r="AO35" s="602"/>
      <c r="AP35" s="602"/>
      <c r="AQ35" s="774"/>
    </row>
    <row r="36" spans="1:43" s="608" customFormat="1" ht="22.5" x14ac:dyDescent="0.2">
      <c r="A36" s="609" t="s">
        <v>1344</v>
      </c>
      <c r="B36" s="253" t="s">
        <v>992</v>
      </c>
      <c r="C36" s="79" t="s">
        <v>731</v>
      </c>
      <c r="D36" s="605">
        <v>2</v>
      </c>
      <c r="E36" s="605">
        <v>2</v>
      </c>
      <c r="F36" s="605">
        <v>1</v>
      </c>
      <c r="G36" s="1691">
        <v>12</v>
      </c>
      <c r="H36" s="605">
        <v>1</v>
      </c>
      <c r="I36" s="605">
        <v>0</v>
      </c>
      <c r="J36" s="605">
        <v>2</v>
      </c>
      <c r="K36" s="1705">
        <v>20</v>
      </c>
      <c r="L36" s="607">
        <f>((E36*F36)*1.5)+((G36*H36)*1)+((I36*J36)*1)</f>
        <v>15</v>
      </c>
      <c r="M36" s="607"/>
      <c r="N36" s="1662" t="s">
        <v>1850</v>
      </c>
      <c r="P36" s="610" t="s">
        <v>1416</v>
      </c>
      <c r="Q36" s="609"/>
      <c r="R36" s="609" t="s">
        <v>1416</v>
      </c>
      <c r="S36" s="609"/>
      <c r="T36" s="610"/>
      <c r="U36" s="609"/>
      <c r="V36" s="609"/>
      <c r="W36" s="609"/>
      <c r="X36" s="609"/>
      <c r="Y36" s="609"/>
      <c r="Z36" s="792" t="s">
        <v>1416</v>
      </c>
      <c r="AA36" s="622"/>
      <c r="AB36" s="622" t="s">
        <v>1416</v>
      </c>
      <c r="AC36" s="793"/>
      <c r="AD36" s="792"/>
      <c r="AE36" s="622"/>
      <c r="AF36" s="622"/>
      <c r="AG36" s="622"/>
      <c r="AH36" s="622"/>
      <c r="AI36" s="622"/>
      <c r="AJ36" s="610" t="s">
        <v>1431</v>
      </c>
      <c r="AK36" s="609"/>
      <c r="AL36" s="609"/>
      <c r="AM36" s="609"/>
      <c r="AN36" s="610"/>
      <c r="AO36" s="609"/>
      <c r="AP36" s="609"/>
      <c r="AQ36" s="611"/>
    </row>
    <row r="37" spans="1:43" s="608" customFormat="1" ht="23.25" customHeight="1" x14ac:dyDescent="0.2">
      <c r="A37" s="609"/>
      <c r="B37" s="688" t="s">
        <v>993</v>
      </c>
      <c r="C37" s="78" t="s">
        <v>832</v>
      </c>
      <c r="D37" s="631"/>
      <c r="E37" s="631"/>
      <c r="F37" s="615"/>
      <c r="G37" s="631"/>
      <c r="H37" s="616"/>
      <c r="I37" s="615"/>
      <c r="J37" s="615"/>
      <c r="K37" s="616"/>
      <c r="L37" s="616"/>
      <c r="M37" s="616"/>
      <c r="N37" s="414"/>
      <c r="P37" s="773"/>
      <c r="Q37" s="602"/>
      <c r="R37" s="602"/>
      <c r="S37" s="602"/>
      <c r="T37" s="773"/>
      <c r="U37" s="602"/>
      <c r="V37" s="602"/>
      <c r="W37" s="602"/>
      <c r="X37" s="602"/>
      <c r="Y37" s="602"/>
      <c r="Z37" s="773"/>
      <c r="AA37" s="602"/>
      <c r="AB37" s="602"/>
      <c r="AC37" s="774"/>
      <c r="AD37" s="773"/>
      <c r="AE37" s="602"/>
      <c r="AF37" s="602"/>
      <c r="AG37" s="602"/>
      <c r="AH37" s="602"/>
      <c r="AI37" s="602"/>
      <c r="AJ37" s="785"/>
      <c r="AK37" s="603"/>
      <c r="AL37" s="603"/>
      <c r="AM37" s="603"/>
      <c r="AN37" s="773"/>
      <c r="AO37" s="602"/>
      <c r="AP37" s="602"/>
      <c r="AQ37" s="774"/>
    </row>
    <row r="38" spans="1:43" s="608" customFormat="1" ht="23.25" customHeight="1" x14ac:dyDescent="0.2">
      <c r="A38" s="609" t="s">
        <v>1346</v>
      </c>
      <c r="B38" s="1086" t="s">
        <v>549</v>
      </c>
      <c r="C38" s="586" t="s">
        <v>61</v>
      </c>
      <c r="D38" s="606">
        <v>2</v>
      </c>
      <c r="E38" s="605">
        <v>0</v>
      </c>
      <c r="F38" s="605">
        <v>1</v>
      </c>
      <c r="G38" s="605">
        <v>20</v>
      </c>
      <c r="H38" s="605">
        <v>1</v>
      </c>
      <c r="I38" s="605">
        <v>0</v>
      </c>
      <c r="J38" s="606">
        <v>2</v>
      </c>
      <c r="K38" s="607">
        <f>SUM(E38,G38,I38)</f>
        <v>20</v>
      </c>
      <c r="L38" s="607">
        <f>((E38*F38)*1.5)+((G38*H38)*1)+((I38*J38)*1)</f>
        <v>20</v>
      </c>
      <c r="M38" s="607"/>
      <c r="N38" s="413" t="s">
        <v>52</v>
      </c>
      <c r="P38" s="610" t="s">
        <v>1416</v>
      </c>
      <c r="Q38" s="609"/>
      <c r="R38" s="609" t="s">
        <v>1416</v>
      </c>
      <c r="S38" s="609"/>
      <c r="T38" s="610"/>
      <c r="U38" s="609"/>
      <c r="V38" s="609"/>
      <c r="W38" s="609"/>
      <c r="X38" s="609"/>
      <c r="Y38" s="609"/>
      <c r="Z38" s="792" t="s">
        <v>1416</v>
      </c>
      <c r="AA38" s="622"/>
      <c r="AB38" s="622" t="s">
        <v>1416</v>
      </c>
      <c r="AC38" s="793"/>
      <c r="AD38" s="792"/>
      <c r="AE38" s="622"/>
      <c r="AF38" s="622"/>
      <c r="AG38" s="622"/>
      <c r="AH38" s="622"/>
      <c r="AI38" s="622"/>
      <c r="AJ38" s="2024" t="s">
        <v>1562</v>
      </c>
      <c r="AK38" s="2025"/>
      <c r="AL38" s="2025"/>
      <c r="AM38" s="2025"/>
      <c r="AN38" s="2025"/>
      <c r="AO38" s="2025"/>
      <c r="AP38" s="2025"/>
      <c r="AQ38" s="2026"/>
    </row>
    <row r="39" spans="1:43" ht="15" customHeight="1" x14ac:dyDescent="0.2">
      <c r="A39" s="227"/>
      <c r="B39" s="633" t="s">
        <v>994</v>
      </c>
      <c r="C39" s="617" t="s">
        <v>837</v>
      </c>
      <c r="D39" s="631"/>
      <c r="E39" s="631"/>
      <c r="F39" s="615"/>
      <c r="G39" s="631"/>
      <c r="H39" s="616"/>
      <c r="I39" s="615"/>
      <c r="J39" s="615"/>
      <c r="K39" s="616"/>
      <c r="L39" s="616"/>
      <c r="M39" s="616"/>
      <c r="N39" s="414"/>
      <c r="P39" s="773"/>
      <c r="Q39" s="602"/>
      <c r="R39" s="602"/>
      <c r="S39" s="602"/>
      <c r="T39" s="773"/>
      <c r="U39" s="602"/>
      <c r="V39" s="602"/>
      <c r="W39" s="602"/>
      <c r="X39" s="602"/>
      <c r="Y39" s="602"/>
      <c r="Z39" s="773"/>
      <c r="AA39" s="602"/>
      <c r="AB39" s="602"/>
      <c r="AC39" s="774"/>
      <c r="AD39" s="773"/>
      <c r="AE39" s="602"/>
      <c r="AF39" s="602"/>
      <c r="AG39" s="602"/>
      <c r="AH39" s="602"/>
      <c r="AI39" s="602"/>
      <c r="AJ39" s="785"/>
      <c r="AK39" s="603"/>
      <c r="AL39" s="603"/>
      <c r="AM39" s="603"/>
      <c r="AN39" s="773"/>
      <c r="AO39" s="602"/>
      <c r="AP39" s="602"/>
      <c r="AQ39" s="774"/>
    </row>
    <row r="40" spans="1:43" s="1083" customFormat="1" ht="24" x14ac:dyDescent="0.2">
      <c r="A40" s="1087" t="s">
        <v>1580</v>
      </c>
      <c r="B40" s="1077" t="s">
        <v>995</v>
      </c>
      <c r="C40" s="1085" t="s">
        <v>316</v>
      </c>
      <c r="D40" s="1079">
        <v>3</v>
      </c>
      <c r="E40" s="1079">
        <v>0</v>
      </c>
      <c r="F40" s="1079">
        <v>1</v>
      </c>
      <c r="G40" s="1080">
        <v>0</v>
      </c>
      <c r="H40" s="1080">
        <v>1</v>
      </c>
      <c r="I40" s="1079">
        <v>32</v>
      </c>
      <c r="J40" s="1080">
        <v>2</v>
      </c>
      <c r="K40" s="168">
        <f>SUM(E40,G40,I40)</f>
        <v>32</v>
      </c>
      <c r="L40" s="168">
        <f>((E40*F40)*1.5)+((G40*H40)*1)+((I40*J40)*1)</f>
        <v>64</v>
      </c>
      <c r="M40" s="168"/>
      <c r="N40" s="103"/>
      <c r="P40" s="287"/>
      <c r="Q40" s="227"/>
      <c r="R40" s="227"/>
      <c r="S40" s="227" t="s">
        <v>1421</v>
      </c>
      <c r="T40" s="287"/>
      <c r="U40" s="227"/>
      <c r="V40" s="227"/>
      <c r="W40" s="227"/>
      <c r="X40" s="227">
        <v>1.5</v>
      </c>
      <c r="Y40" s="227" t="s">
        <v>1570</v>
      </c>
      <c r="Z40" s="612"/>
      <c r="AA40" s="604"/>
      <c r="AB40" s="604"/>
      <c r="AC40" s="613" t="s">
        <v>1421</v>
      </c>
      <c r="AD40" s="612"/>
      <c r="AE40" s="604"/>
      <c r="AF40" s="604"/>
      <c r="AG40" s="604"/>
      <c r="AH40" s="604">
        <v>1.5</v>
      </c>
      <c r="AI40" s="604" t="s">
        <v>1570</v>
      </c>
      <c r="AJ40" s="287"/>
      <c r="AK40" s="227"/>
      <c r="AL40" s="227"/>
      <c r="AM40" s="227"/>
      <c r="AN40" s="287"/>
      <c r="AO40" s="227"/>
      <c r="AP40" s="227" t="s">
        <v>1467</v>
      </c>
      <c r="AQ40" s="614" t="s">
        <v>1570</v>
      </c>
    </row>
    <row r="41" spans="1:43" ht="15" customHeight="1" x14ac:dyDescent="0.2">
      <c r="A41" s="227"/>
      <c r="B41" s="633" t="s">
        <v>996</v>
      </c>
      <c r="C41" s="617" t="s">
        <v>838</v>
      </c>
      <c r="D41" s="631"/>
      <c r="E41" s="631"/>
      <c r="F41" s="615"/>
      <c r="G41" s="631"/>
      <c r="H41" s="616"/>
      <c r="I41" s="615"/>
      <c r="J41" s="615"/>
      <c r="K41" s="616"/>
      <c r="L41" s="616"/>
      <c r="M41" s="616"/>
      <c r="N41" s="414"/>
      <c r="P41" s="773"/>
      <c r="Q41" s="602"/>
      <c r="R41" s="602"/>
      <c r="S41" s="602"/>
      <c r="T41" s="773"/>
      <c r="U41" s="602"/>
      <c r="V41" s="602"/>
      <c r="W41" s="602"/>
      <c r="X41" s="602"/>
      <c r="Y41" s="602"/>
      <c r="Z41" s="773"/>
      <c r="AA41" s="602"/>
      <c r="AB41" s="602"/>
      <c r="AC41" s="774"/>
      <c r="AD41" s="773"/>
      <c r="AE41" s="602"/>
      <c r="AF41" s="602"/>
      <c r="AG41" s="602"/>
      <c r="AH41" s="602"/>
      <c r="AI41" s="602"/>
      <c r="AJ41" s="785"/>
      <c r="AK41" s="603"/>
      <c r="AL41" s="603"/>
      <c r="AM41" s="603"/>
      <c r="AN41" s="773"/>
      <c r="AO41" s="602"/>
      <c r="AP41" s="602"/>
      <c r="AQ41" s="774"/>
    </row>
    <row r="42" spans="1:43" s="608" customFormat="1" ht="15" customHeight="1" thickBot="1" x14ac:dyDescent="0.25">
      <c r="A42" s="609" t="s">
        <v>1345</v>
      </c>
      <c r="B42" s="1088" t="s">
        <v>519</v>
      </c>
      <c r="C42" s="79" t="s">
        <v>62</v>
      </c>
      <c r="D42" s="605">
        <v>2</v>
      </c>
      <c r="E42" s="605">
        <v>10</v>
      </c>
      <c r="F42" s="605">
        <v>1</v>
      </c>
      <c r="G42" s="605">
        <v>0</v>
      </c>
      <c r="H42" s="605">
        <v>1</v>
      </c>
      <c r="I42" s="605">
        <v>0</v>
      </c>
      <c r="J42" s="605">
        <v>2</v>
      </c>
      <c r="K42" s="607">
        <f>SUM(E42,G42,I42)</f>
        <v>10</v>
      </c>
      <c r="L42" s="607">
        <f>((E42*F42)*1.5)+((G42*H42)*1)+((I42*J42)*1)</f>
        <v>15</v>
      </c>
      <c r="M42" s="607"/>
      <c r="N42" s="413"/>
      <c r="P42" s="775" t="s">
        <v>1473</v>
      </c>
      <c r="Q42" s="776"/>
      <c r="R42" s="776"/>
      <c r="S42" s="776"/>
      <c r="T42" s="775"/>
      <c r="U42" s="776"/>
      <c r="V42" s="776"/>
      <c r="W42" s="776"/>
      <c r="X42" s="776"/>
      <c r="Y42" s="776"/>
      <c r="Z42" s="782" t="s">
        <v>1473</v>
      </c>
      <c r="AA42" s="783"/>
      <c r="AB42" s="783"/>
      <c r="AC42" s="784"/>
      <c r="AD42" s="782"/>
      <c r="AE42" s="783"/>
      <c r="AF42" s="783"/>
      <c r="AG42" s="783"/>
      <c r="AH42" s="783"/>
      <c r="AI42" s="783"/>
      <c r="AJ42" s="775" t="s">
        <v>1431</v>
      </c>
      <c r="AK42" s="776"/>
      <c r="AL42" s="776"/>
      <c r="AM42" s="776"/>
      <c r="AN42" s="775"/>
      <c r="AO42" s="776"/>
      <c r="AP42" s="776"/>
      <c r="AQ42" s="777"/>
    </row>
    <row r="43" spans="1:43" ht="15" customHeight="1" x14ac:dyDescent="0.2">
      <c r="B43" s="623" t="s">
        <v>19</v>
      </c>
      <c r="C43" s="624" t="s">
        <v>31</v>
      </c>
      <c r="D43" s="262">
        <f>SUM(D27,D28,D38,D31,D33,D34,D36,D40,D42)</f>
        <v>30</v>
      </c>
      <c r="E43" s="1708">
        <f>SUM(E27,E28,E38,E31,E33,E34,E36,E40,E42)</f>
        <v>80</v>
      </c>
      <c r="F43" s="625">
        <v>1</v>
      </c>
      <c r="G43" s="262">
        <f>SUM(G27,G28,G38,G31,G33,G34,G36,G40,G42)</f>
        <v>122</v>
      </c>
      <c r="H43" s="625">
        <v>1</v>
      </c>
      <c r="I43" s="262">
        <f>SUM(I27,I28,I38,I31,I33,I34,I36,I40,I42)</f>
        <v>32</v>
      </c>
      <c r="J43" s="625">
        <v>2</v>
      </c>
      <c r="K43" s="626">
        <f>SUM(K27:K42)</f>
        <v>270</v>
      </c>
      <c r="L43" s="626">
        <f>SUM(L27:L42)</f>
        <v>332</v>
      </c>
      <c r="M43" s="1089"/>
      <c r="N43" s="411"/>
    </row>
    <row r="44" spans="1:43" ht="15" customHeight="1" x14ac:dyDescent="0.2">
      <c r="B44" s="139"/>
      <c r="C44" s="627" t="s">
        <v>22</v>
      </c>
      <c r="D44" s="239">
        <f>SUM(D22,D43)</f>
        <v>60</v>
      </c>
      <c r="E44" s="239">
        <f>SUM(E22,E43)</f>
        <v>144</v>
      </c>
      <c r="F44" s="238">
        <v>1</v>
      </c>
      <c r="G44" s="239">
        <f>SUM(G22,G43)</f>
        <v>194</v>
      </c>
      <c r="H44" s="237">
        <v>1</v>
      </c>
      <c r="I44" s="239">
        <f>SUM(I22,I43)</f>
        <v>44</v>
      </c>
      <c r="J44" s="238">
        <v>2</v>
      </c>
      <c r="K44" s="626">
        <f>SUM(E44,G44,I44)</f>
        <v>382</v>
      </c>
      <c r="L44" s="626">
        <f>SUM(L22,L43)</f>
        <v>526</v>
      </c>
      <c r="M44" s="1090"/>
      <c r="N44" s="415"/>
    </row>
    <row r="45" spans="1:43" ht="15" customHeight="1" thickBot="1" x14ac:dyDescent="0.25">
      <c r="B45" s="139"/>
      <c r="C45" s="454"/>
      <c r="D45" s="199"/>
      <c r="E45" s="199"/>
      <c r="F45" s="198"/>
      <c r="G45" s="199"/>
      <c r="H45" s="197"/>
      <c r="I45" s="199"/>
      <c r="J45" s="198"/>
      <c r="K45" s="200"/>
      <c r="L45" s="2032" t="s">
        <v>19</v>
      </c>
      <c r="M45" s="2032"/>
      <c r="N45" s="416"/>
    </row>
    <row r="46" spans="1:43" ht="18.75" customHeight="1" thickBot="1" x14ac:dyDescent="0.25">
      <c r="B46" s="139"/>
      <c r="C46" s="454"/>
      <c r="D46" s="199"/>
      <c r="E46" s="1706"/>
      <c r="F46" s="1707"/>
      <c r="G46" s="1706"/>
      <c r="H46" s="197"/>
      <c r="I46" s="199"/>
      <c r="J46" s="198"/>
      <c r="K46" s="200"/>
      <c r="L46" s="200"/>
      <c r="M46" s="200"/>
      <c r="N46" s="416"/>
      <c r="P46" s="1920" t="s">
        <v>559</v>
      </c>
      <c r="Q46" s="1921"/>
      <c r="R46" s="1921"/>
      <c r="S46" s="1921"/>
      <c r="T46" s="1921"/>
      <c r="U46" s="1921"/>
      <c r="V46" s="1921"/>
      <c r="W46" s="1921"/>
      <c r="X46" s="1921"/>
      <c r="Y46" s="1921"/>
      <c r="Z46" s="1980" t="s">
        <v>560</v>
      </c>
      <c r="AA46" s="1981"/>
      <c r="AB46" s="1981"/>
      <c r="AC46" s="1981"/>
      <c r="AD46" s="1981"/>
      <c r="AE46" s="1981"/>
      <c r="AF46" s="1981"/>
      <c r="AG46" s="1981"/>
      <c r="AH46" s="1981"/>
      <c r="AI46" s="1981"/>
      <c r="AJ46" s="2001" t="s">
        <v>608</v>
      </c>
      <c r="AK46" s="2002"/>
      <c r="AL46" s="2002"/>
      <c r="AM46" s="2003"/>
      <c r="AN46" s="1998" t="s">
        <v>607</v>
      </c>
      <c r="AO46" s="2004"/>
      <c r="AP46" s="2004"/>
      <c r="AQ46" s="1999"/>
    </row>
    <row r="47" spans="1:43" ht="21" customHeight="1" x14ac:dyDescent="0.2">
      <c r="B47" s="139"/>
      <c r="C47" s="454"/>
      <c r="D47" s="199"/>
      <c r="E47" s="199"/>
      <c r="F47" s="198"/>
      <c r="G47" s="199"/>
      <c r="H47" s="197"/>
      <c r="I47" s="198"/>
      <c r="J47" s="198"/>
      <c r="K47" s="455"/>
      <c r="L47" s="456"/>
      <c r="M47" s="456"/>
      <c r="N47" s="416"/>
      <c r="P47" s="2022" t="s">
        <v>561</v>
      </c>
      <c r="Q47" s="2023"/>
      <c r="R47" s="2023"/>
      <c r="S47" s="2023"/>
      <c r="T47" s="2020" t="s">
        <v>562</v>
      </c>
      <c r="U47" s="2021"/>
      <c r="V47" s="2021"/>
      <c r="W47" s="2021"/>
      <c r="X47" s="2021"/>
      <c r="Y47" s="2021"/>
      <c r="Z47" s="1970" t="s">
        <v>563</v>
      </c>
      <c r="AA47" s="1971"/>
      <c r="AB47" s="1971"/>
      <c r="AC47" s="1972"/>
      <c r="AD47" s="1970" t="s">
        <v>564</v>
      </c>
      <c r="AE47" s="1971"/>
      <c r="AF47" s="1971"/>
      <c r="AG47" s="1971"/>
      <c r="AH47" s="1971"/>
      <c r="AI47" s="1971"/>
      <c r="AJ47" s="1977" t="s">
        <v>613</v>
      </c>
      <c r="AK47" s="1978"/>
      <c r="AL47" s="1978"/>
      <c r="AM47" s="1979"/>
      <c r="AN47" s="1973" t="s">
        <v>565</v>
      </c>
      <c r="AO47" s="2012"/>
      <c r="AP47" s="2012"/>
      <c r="AQ47" s="1974"/>
    </row>
    <row r="48" spans="1:43" ht="21.75" customHeight="1" x14ac:dyDescent="0.2">
      <c r="B48" s="149" t="s">
        <v>616</v>
      </c>
      <c r="C48" s="149" t="s">
        <v>388</v>
      </c>
      <c r="D48" s="628" t="s">
        <v>5</v>
      </c>
      <c r="E48" s="1244" t="s">
        <v>304</v>
      </c>
      <c r="F48" s="150"/>
      <c r="G48" s="150"/>
      <c r="H48" s="150"/>
      <c r="I48" s="150"/>
      <c r="J48" s="150"/>
      <c r="K48" s="150"/>
      <c r="L48" s="150"/>
      <c r="M48" s="1091"/>
      <c r="N48" s="151"/>
      <c r="P48" s="477" t="s">
        <v>566</v>
      </c>
      <c r="Q48" s="476" t="s">
        <v>567</v>
      </c>
      <c r="R48" s="476" t="s">
        <v>568</v>
      </c>
      <c r="S48" s="476" t="s">
        <v>570</v>
      </c>
      <c r="T48" s="1975" t="s">
        <v>566</v>
      </c>
      <c r="U48" s="1976"/>
      <c r="V48" s="1976" t="s">
        <v>567</v>
      </c>
      <c r="W48" s="1976"/>
      <c r="X48" s="1976" t="s">
        <v>572</v>
      </c>
      <c r="Y48" s="1976"/>
      <c r="Z48" s="273" t="s">
        <v>566</v>
      </c>
      <c r="AA48" s="274" t="s">
        <v>567</v>
      </c>
      <c r="AB48" s="274" t="s">
        <v>568</v>
      </c>
      <c r="AC48" s="306" t="s">
        <v>570</v>
      </c>
      <c r="AD48" s="1989" t="s">
        <v>566</v>
      </c>
      <c r="AE48" s="2000"/>
      <c r="AF48" s="2019" t="s">
        <v>567</v>
      </c>
      <c r="AG48" s="2000"/>
      <c r="AH48" s="2019" t="s">
        <v>572</v>
      </c>
      <c r="AI48" s="2000"/>
      <c r="AJ48" s="1987" t="s">
        <v>566</v>
      </c>
      <c r="AK48" s="2008"/>
      <c r="AL48" s="1997" t="s">
        <v>572</v>
      </c>
      <c r="AM48" s="1988"/>
      <c r="AN48" s="1987" t="s">
        <v>566</v>
      </c>
      <c r="AO48" s="2008"/>
      <c r="AP48" s="1997" t="s">
        <v>572</v>
      </c>
      <c r="AQ48" s="1988"/>
    </row>
    <row r="49" spans="1:43" ht="48" x14ac:dyDescent="0.2">
      <c r="A49" s="672" t="s">
        <v>1341</v>
      </c>
      <c r="B49" s="152" t="s">
        <v>997</v>
      </c>
      <c r="C49" s="1092" t="s">
        <v>16</v>
      </c>
      <c r="D49" s="630"/>
      <c r="E49" s="154" t="s">
        <v>7</v>
      </c>
      <c r="F49" s="154" t="s">
        <v>8</v>
      </c>
      <c r="G49" s="155" t="s">
        <v>9</v>
      </c>
      <c r="H49" s="156" t="s">
        <v>8</v>
      </c>
      <c r="I49" s="155" t="s">
        <v>10</v>
      </c>
      <c r="J49" s="156" t="s">
        <v>11</v>
      </c>
      <c r="K49" s="157" t="s">
        <v>12</v>
      </c>
      <c r="L49" s="155" t="s">
        <v>13</v>
      </c>
      <c r="M49" s="156" t="s">
        <v>589</v>
      </c>
      <c r="N49" s="158" t="s">
        <v>14</v>
      </c>
      <c r="P49" s="275" t="s">
        <v>573</v>
      </c>
      <c r="Q49" s="276" t="s">
        <v>573</v>
      </c>
      <c r="R49" s="276" t="s">
        <v>573</v>
      </c>
      <c r="S49" s="276" t="s">
        <v>573</v>
      </c>
      <c r="T49" s="275" t="s">
        <v>573</v>
      </c>
      <c r="U49" s="276" t="s">
        <v>574</v>
      </c>
      <c r="V49" s="276" t="s">
        <v>573</v>
      </c>
      <c r="W49" s="276" t="s">
        <v>574</v>
      </c>
      <c r="X49" s="276" t="s">
        <v>573</v>
      </c>
      <c r="Y49" s="276" t="s">
        <v>574</v>
      </c>
      <c r="Z49" s="278" t="s">
        <v>573</v>
      </c>
      <c r="AA49" s="279" t="s">
        <v>573</v>
      </c>
      <c r="AB49" s="279" t="s">
        <v>573</v>
      </c>
      <c r="AC49" s="280" t="s">
        <v>573</v>
      </c>
      <c r="AD49" s="278" t="s">
        <v>573</v>
      </c>
      <c r="AE49" s="279" t="s">
        <v>574</v>
      </c>
      <c r="AF49" s="279" t="s">
        <v>573</v>
      </c>
      <c r="AG49" s="279" t="s">
        <v>574</v>
      </c>
      <c r="AH49" s="279" t="s">
        <v>573</v>
      </c>
      <c r="AI49" s="279" t="s">
        <v>574</v>
      </c>
      <c r="AJ49" s="522" t="s">
        <v>573</v>
      </c>
      <c r="AK49" s="523" t="s">
        <v>574</v>
      </c>
      <c r="AL49" s="523" t="s">
        <v>573</v>
      </c>
      <c r="AM49" s="524" t="s">
        <v>574</v>
      </c>
      <c r="AN49" s="522" t="s">
        <v>573</v>
      </c>
      <c r="AO49" s="523" t="s">
        <v>574</v>
      </c>
      <c r="AP49" s="523" t="s">
        <v>573</v>
      </c>
      <c r="AQ49" s="524" t="s">
        <v>574</v>
      </c>
    </row>
    <row r="50" spans="1:43" ht="15" customHeight="1" x14ac:dyDescent="0.2">
      <c r="A50" s="227"/>
      <c r="B50" s="633" t="s">
        <v>998</v>
      </c>
      <c r="C50" s="76" t="s">
        <v>815</v>
      </c>
      <c r="D50" s="631"/>
      <c r="E50" s="631"/>
      <c r="F50" s="160"/>
      <c r="G50" s="631"/>
      <c r="H50" s="160"/>
      <c r="I50" s="160"/>
      <c r="J50" s="160"/>
      <c r="K50" s="631"/>
      <c r="L50" s="631"/>
      <c r="M50" s="631"/>
      <c r="N50" s="162"/>
      <c r="P50" s="773"/>
      <c r="Q50" s="602"/>
      <c r="R50" s="602"/>
      <c r="S50" s="602"/>
      <c r="T50" s="773"/>
      <c r="U50" s="602"/>
      <c r="V50" s="602"/>
      <c r="W50" s="602"/>
      <c r="X50" s="602"/>
      <c r="Y50" s="602"/>
      <c r="Z50" s="773"/>
      <c r="AA50" s="602"/>
      <c r="AB50" s="602"/>
      <c r="AC50" s="774"/>
      <c r="AD50" s="773"/>
      <c r="AE50" s="602"/>
      <c r="AF50" s="602"/>
      <c r="AG50" s="602"/>
      <c r="AH50" s="602"/>
      <c r="AI50" s="602"/>
      <c r="AJ50" s="785"/>
      <c r="AK50" s="603"/>
      <c r="AL50" s="603"/>
      <c r="AM50" s="786"/>
      <c r="AN50" s="785"/>
      <c r="AO50" s="603"/>
      <c r="AP50" s="603"/>
      <c r="AQ50" s="786"/>
    </row>
    <row r="51" spans="1:43" s="143" customFormat="1" ht="15" customHeight="1" x14ac:dyDescent="0.2">
      <c r="A51" s="1054"/>
      <c r="B51" s="632" t="s">
        <v>999</v>
      </c>
      <c r="C51" s="77" t="s">
        <v>317</v>
      </c>
      <c r="D51" s="1056">
        <v>4</v>
      </c>
      <c r="E51" s="1057">
        <v>8</v>
      </c>
      <c r="F51" s="1057">
        <v>1</v>
      </c>
      <c r="G51" s="1057">
        <v>24</v>
      </c>
      <c r="H51" s="1057">
        <v>1</v>
      </c>
      <c r="I51" s="1057">
        <v>0</v>
      </c>
      <c r="J51" s="1057">
        <v>2</v>
      </c>
      <c r="K51" s="1058">
        <f>SUM(E51,G51,I51)</f>
        <v>32</v>
      </c>
      <c r="L51" s="1058">
        <f>((E51*F51)*1.5)+((G51*H51)*1)+((I51*J51)*1)</f>
        <v>36</v>
      </c>
      <c r="M51" s="1058"/>
      <c r="N51" s="1059" t="s">
        <v>319</v>
      </c>
      <c r="P51" s="1060" t="s">
        <v>1409</v>
      </c>
      <c r="Q51" s="1054"/>
      <c r="R51" s="1054"/>
      <c r="S51" s="1054"/>
      <c r="T51" s="1060">
        <v>2</v>
      </c>
      <c r="U51" s="1054" t="s">
        <v>908</v>
      </c>
      <c r="V51" s="1054"/>
      <c r="W51" s="1054"/>
      <c r="X51" s="1054"/>
      <c r="Y51" s="1054"/>
      <c r="Z51" s="1061"/>
      <c r="AA51" s="1062"/>
      <c r="AB51" s="1062"/>
      <c r="AC51" s="1063"/>
      <c r="AD51" s="1061">
        <v>4</v>
      </c>
      <c r="AE51" s="1062" t="s">
        <v>908</v>
      </c>
      <c r="AF51" s="1062"/>
      <c r="AG51" s="1062"/>
      <c r="AH51" s="1062"/>
      <c r="AI51" s="1062"/>
      <c r="AJ51" s="1060"/>
      <c r="AK51" s="1054"/>
      <c r="AL51" s="1054"/>
      <c r="AM51" s="1064"/>
      <c r="AN51" s="1060" t="s">
        <v>1427</v>
      </c>
      <c r="AO51" s="1054" t="s">
        <v>908</v>
      </c>
      <c r="AP51" s="1054"/>
      <c r="AQ51" s="1064"/>
    </row>
    <row r="52" spans="1:43" s="143" customFormat="1" ht="15" customHeight="1" x14ac:dyDescent="0.2">
      <c r="A52" s="1054" t="s">
        <v>1503</v>
      </c>
      <c r="B52" s="632" t="s">
        <v>1000</v>
      </c>
      <c r="C52" s="77" t="s">
        <v>318</v>
      </c>
      <c r="D52" s="1056">
        <v>4</v>
      </c>
      <c r="E52" s="1057">
        <v>6</v>
      </c>
      <c r="F52" s="1057">
        <v>1</v>
      </c>
      <c r="G52" s="1057">
        <v>14</v>
      </c>
      <c r="H52" s="1057">
        <v>1</v>
      </c>
      <c r="I52" s="1057">
        <v>12</v>
      </c>
      <c r="J52" s="1057">
        <v>2</v>
      </c>
      <c r="K52" s="1058">
        <f>SUM(E52,G52,I52)</f>
        <v>32</v>
      </c>
      <c r="L52" s="1058">
        <f>((E52*F52)*1.5)+((G52*H52)*1)+((I52*J52)*1)</f>
        <v>47</v>
      </c>
      <c r="M52" s="1058"/>
      <c r="N52" s="1059" t="s">
        <v>319</v>
      </c>
      <c r="P52" s="1060" t="s">
        <v>1416</v>
      </c>
      <c r="Q52" s="1054"/>
      <c r="R52" s="1054"/>
      <c r="S52" s="1054" t="s">
        <v>1416</v>
      </c>
      <c r="T52" s="1060">
        <v>2</v>
      </c>
      <c r="U52" s="1054" t="s">
        <v>908</v>
      </c>
      <c r="V52" s="1054"/>
      <c r="W52" s="1054"/>
      <c r="X52" s="1054"/>
      <c r="Y52" s="1054"/>
      <c r="Z52" s="1061"/>
      <c r="AA52" s="1062"/>
      <c r="AB52" s="1062"/>
      <c r="AC52" s="1063"/>
      <c r="AD52" s="1061">
        <v>4</v>
      </c>
      <c r="AE52" s="1062" t="s">
        <v>908</v>
      </c>
      <c r="AF52" s="1062"/>
      <c r="AG52" s="1062"/>
      <c r="AH52" s="1062"/>
      <c r="AI52" s="1062"/>
      <c r="AJ52" s="1060"/>
      <c r="AK52" s="1054"/>
      <c r="AL52" s="1054"/>
      <c r="AM52" s="1064"/>
      <c r="AN52" s="1060" t="s">
        <v>1427</v>
      </c>
      <c r="AO52" s="1054" t="s">
        <v>908</v>
      </c>
      <c r="AP52" s="1054"/>
      <c r="AQ52" s="1064"/>
    </row>
    <row r="53" spans="1:43" ht="23.25" customHeight="1" x14ac:dyDescent="0.2">
      <c r="A53" s="227"/>
      <c r="B53" s="633" t="s">
        <v>1001</v>
      </c>
      <c r="C53" s="1071" t="s">
        <v>820</v>
      </c>
      <c r="D53" s="631"/>
      <c r="E53" s="631"/>
      <c r="F53" s="160"/>
      <c r="G53" s="631"/>
      <c r="H53" s="160"/>
      <c r="I53" s="160"/>
      <c r="J53" s="160"/>
      <c r="K53" s="160"/>
      <c r="L53" s="160"/>
      <c r="M53" s="160"/>
      <c r="N53" s="162"/>
      <c r="P53" s="773"/>
      <c r="Q53" s="602"/>
      <c r="R53" s="602"/>
      <c r="S53" s="602"/>
      <c r="T53" s="773"/>
      <c r="U53" s="602"/>
      <c r="V53" s="602"/>
      <c r="W53" s="602"/>
      <c r="X53" s="602"/>
      <c r="Y53" s="602"/>
      <c r="Z53" s="773"/>
      <c r="AA53" s="602"/>
      <c r="AB53" s="602"/>
      <c r="AC53" s="774"/>
      <c r="AD53" s="773"/>
      <c r="AE53" s="602"/>
      <c r="AF53" s="602"/>
      <c r="AG53" s="602"/>
      <c r="AH53" s="602"/>
      <c r="AI53" s="602"/>
      <c r="AJ53" s="785"/>
      <c r="AK53" s="603"/>
      <c r="AL53" s="603"/>
      <c r="AM53" s="786"/>
      <c r="AN53" s="773"/>
      <c r="AO53" s="602"/>
      <c r="AP53" s="602"/>
      <c r="AQ53" s="774"/>
    </row>
    <row r="54" spans="1:43" s="608" customFormat="1" ht="15" customHeight="1" x14ac:dyDescent="0.2">
      <c r="A54" s="620" t="s">
        <v>1581</v>
      </c>
      <c r="B54" s="254" t="s">
        <v>1002</v>
      </c>
      <c r="C54" s="77" t="s">
        <v>596</v>
      </c>
      <c r="D54" s="164">
        <v>6</v>
      </c>
      <c r="E54" s="164">
        <v>12</v>
      </c>
      <c r="F54" s="164">
        <v>1</v>
      </c>
      <c r="G54" s="164">
        <v>24</v>
      </c>
      <c r="H54" s="164">
        <v>1</v>
      </c>
      <c r="I54" s="164">
        <v>12</v>
      </c>
      <c r="J54" s="164">
        <v>2</v>
      </c>
      <c r="K54" s="168">
        <f>SUM(E54,G54,I54)</f>
        <v>48</v>
      </c>
      <c r="L54" s="168">
        <f>((E54*F54)*1.5)+((G54*H54)*1)+((I54*J54)*1)</f>
        <v>66</v>
      </c>
      <c r="M54" s="168"/>
      <c r="N54" s="103" t="s">
        <v>19</v>
      </c>
      <c r="P54" s="287" t="s">
        <v>1416</v>
      </c>
      <c r="Q54" s="227"/>
      <c r="R54" s="227"/>
      <c r="S54" s="227" t="s">
        <v>1416</v>
      </c>
      <c r="T54" s="287">
        <v>2</v>
      </c>
      <c r="U54" s="227" t="s">
        <v>908</v>
      </c>
      <c r="V54" s="227">
        <v>2</v>
      </c>
      <c r="W54" s="227" t="s">
        <v>908</v>
      </c>
      <c r="X54" s="227"/>
      <c r="Y54" s="227"/>
      <c r="Z54" s="612"/>
      <c r="AA54" s="604"/>
      <c r="AB54" s="604"/>
      <c r="AC54" s="613"/>
      <c r="AD54" s="612">
        <v>6</v>
      </c>
      <c r="AE54" s="604" t="s">
        <v>908</v>
      </c>
      <c r="AF54" s="604"/>
      <c r="AG54" s="604"/>
      <c r="AH54" s="604"/>
      <c r="AI54" s="604"/>
      <c r="AJ54" s="287"/>
      <c r="AK54" s="227"/>
      <c r="AL54" s="227"/>
      <c r="AM54" s="614"/>
      <c r="AN54" s="287" t="s">
        <v>1849</v>
      </c>
      <c r="AO54" s="227" t="s">
        <v>908</v>
      </c>
      <c r="AP54" s="227"/>
      <c r="AQ54" s="614"/>
    </row>
    <row r="55" spans="1:43" s="619" customFormat="1" ht="24" x14ac:dyDescent="0.2">
      <c r="A55" s="1046" t="s">
        <v>1582</v>
      </c>
      <c r="B55" s="254" t="s">
        <v>1003</v>
      </c>
      <c r="C55" s="206" t="s">
        <v>590</v>
      </c>
      <c r="D55" s="220">
        <v>7</v>
      </c>
      <c r="E55" s="233">
        <v>8</v>
      </c>
      <c r="F55" s="220">
        <v>1</v>
      </c>
      <c r="G55" s="220">
        <v>28</v>
      </c>
      <c r="H55" s="220">
        <v>1</v>
      </c>
      <c r="I55" s="220">
        <v>12</v>
      </c>
      <c r="J55" s="220">
        <v>2</v>
      </c>
      <c r="K55" s="618">
        <f>SUM(E55,G55,I55)</f>
        <v>48</v>
      </c>
      <c r="L55" s="618">
        <f>((E55*F55)*1.5)+((G55*H55)*1)+((I55*J55)*1)</f>
        <v>64</v>
      </c>
      <c r="M55" s="618"/>
      <c r="N55" s="583" t="s">
        <v>19</v>
      </c>
      <c r="P55" s="287" t="s">
        <v>1416</v>
      </c>
      <c r="Q55" s="227" t="s">
        <v>1416</v>
      </c>
      <c r="R55" s="227"/>
      <c r="S55" s="227" t="s">
        <v>1416</v>
      </c>
      <c r="T55" s="287">
        <v>2</v>
      </c>
      <c r="U55" s="227" t="s">
        <v>908</v>
      </c>
      <c r="V55" s="227">
        <v>2</v>
      </c>
      <c r="W55" s="227" t="s">
        <v>908</v>
      </c>
      <c r="X55" s="227"/>
      <c r="Y55" s="227"/>
      <c r="Z55" s="612"/>
      <c r="AA55" s="604"/>
      <c r="AB55" s="604"/>
      <c r="AC55" s="613"/>
      <c r="AD55" s="612">
        <v>7</v>
      </c>
      <c r="AE55" s="604" t="s">
        <v>908</v>
      </c>
      <c r="AF55" s="604"/>
      <c r="AG55" s="604"/>
      <c r="AH55" s="604"/>
      <c r="AI55" s="604"/>
      <c r="AJ55" s="287"/>
      <c r="AK55" s="227"/>
      <c r="AL55" s="227"/>
      <c r="AM55" s="614"/>
      <c r="AN55" s="287" t="s">
        <v>1571</v>
      </c>
      <c r="AO55" s="227" t="s">
        <v>908</v>
      </c>
      <c r="AP55" s="227"/>
      <c r="AQ55" s="614"/>
    </row>
    <row r="56" spans="1:43" ht="23.25" customHeight="1" x14ac:dyDescent="0.2">
      <c r="A56" s="227"/>
      <c r="B56" s="633" t="s">
        <v>1004</v>
      </c>
      <c r="C56" s="76" t="s">
        <v>824</v>
      </c>
      <c r="D56" s="631"/>
      <c r="E56" s="631"/>
      <c r="F56" s="160"/>
      <c r="G56" s="631"/>
      <c r="H56" s="160"/>
      <c r="I56" s="160"/>
      <c r="J56" s="160"/>
      <c r="K56" s="160"/>
      <c r="L56" s="160"/>
      <c r="M56" s="160"/>
      <c r="N56" s="162"/>
      <c r="P56" s="773"/>
      <c r="Q56" s="602"/>
      <c r="R56" s="602"/>
      <c r="S56" s="602"/>
      <c r="T56" s="773"/>
      <c r="U56" s="602"/>
      <c r="V56" s="602"/>
      <c r="W56" s="602"/>
      <c r="X56" s="602"/>
      <c r="Y56" s="602"/>
      <c r="Z56" s="773"/>
      <c r="AA56" s="602"/>
      <c r="AB56" s="602"/>
      <c r="AC56" s="774"/>
      <c r="AD56" s="773"/>
      <c r="AE56" s="602"/>
      <c r="AF56" s="602"/>
      <c r="AG56" s="602"/>
      <c r="AH56" s="602"/>
      <c r="AI56" s="602"/>
      <c r="AJ56" s="785"/>
      <c r="AK56" s="603"/>
      <c r="AL56" s="603"/>
      <c r="AM56" s="786"/>
      <c r="AN56" s="773"/>
      <c r="AO56" s="602"/>
      <c r="AP56" s="602"/>
      <c r="AQ56" s="774"/>
    </row>
    <row r="57" spans="1:43" ht="15" customHeight="1" x14ac:dyDescent="0.2">
      <c r="A57" s="227"/>
      <c r="B57" s="632" t="s">
        <v>1005</v>
      </c>
      <c r="C57" s="77" t="s">
        <v>75</v>
      </c>
      <c r="D57" s="167">
        <v>3</v>
      </c>
      <c r="E57" s="164">
        <v>4</v>
      </c>
      <c r="F57" s="164">
        <v>1</v>
      </c>
      <c r="G57" s="164">
        <v>0</v>
      </c>
      <c r="H57" s="164">
        <v>1</v>
      </c>
      <c r="I57" s="164">
        <v>12</v>
      </c>
      <c r="J57" s="164">
        <v>2</v>
      </c>
      <c r="K57" s="168">
        <v>48</v>
      </c>
      <c r="L57" s="168">
        <f>((E57*F57)*1.5)+((G57*H57)*1)+((I57*J57)*1)</f>
        <v>30</v>
      </c>
      <c r="M57" s="168">
        <v>32</v>
      </c>
      <c r="N57" s="103" t="s">
        <v>1864</v>
      </c>
      <c r="P57" s="287"/>
      <c r="Q57" s="227"/>
      <c r="R57" s="227"/>
      <c r="S57" s="227" t="s">
        <v>1421</v>
      </c>
      <c r="T57" s="287">
        <v>1.5</v>
      </c>
      <c r="U57" s="227" t="s">
        <v>908</v>
      </c>
      <c r="V57" s="227"/>
      <c r="W57" s="227"/>
      <c r="X57" s="227"/>
      <c r="Y57" s="227"/>
      <c r="Z57" s="612"/>
      <c r="AA57" s="604"/>
      <c r="AB57" s="604"/>
      <c r="AC57" s="613"/>
      <c r="AD57" s="612">
        <v>3</v>
      </c>
      <c r="AE57" s="604" t="s">
        <v>908</v>
      </c>
      <c r="AF57" s="604"/>
      <c r="AG57" s="604"/>
      <c r="AH57" s="604"/>
      <c r="AI57" s="604"/>
      <c r="AJ57" s="287"/>
      <c r="AK57" s="227"/>
      <c r="AL57" s="227"/>
      <c r="AM57" s="614"/>
      <c r="AN57" s="287" t="s">
        <v>1423</v>
      </c>
      <c r="AO57" s="227" t="s">
        <v>908</v>
      </c>
      <c r="AP57" s="227"/>
      <c r="AQ57" s="614"/>
    </row>
    <row r="58" spans="1:43" s="608" customFormat="1" ht="19.5" customHeight="1" x14ac:dyDescent="0.2">
      <c r="A58" s="609" t="s">
        <v>1347</v>
      </c>
      <c r="B58" s="1088" t="s">
        <v>553</v>
      </c>
      <c r="C58" s="79" t="s">
        <v>66</v>
      </c>
      <c r="D58" s="606">
        <v>2</v>
      </c>
      <c r="E58" s="605">
        <v>2</v>
      </c>
      <c r="F58" s="605">
        <v>1</v>
      </c>
      <c r="G58" s="605">
        <v>14</v>
      </c>
      <c r="H58" s="605">
        <v>1</v>
      </c>
      <c r="I58" s="605">
        <v>0</v>
      </c>
      <c r="J58" s="605">
        <v>2</v>
      </c>
      <c r="K58" s="607">
        <f>SUM(E58,G58,I58)</f>
        <v>16</v>
      </c>
      <c r="L58" s="607">
        <f>((E58*F58)*1.5)+((G58*H58)*1)+((I58*J58)*1)</f>
        <v>17</v>
      </c>
      <c r="M58" s="607"/>
      <c r="N58" s="413" t="s">
        <v>58</v>
      </c>
      <c r="P58" s="1093" t="s">
        <v>1473</v>
      </c>
      <c r="Q58" s="609"/>
      <c r="R58" s="609"/>
      <c r="S58" s="609"/>
      <c r="T58" s="1093"/>
      <c r="U58" s="609"/>
      <c r="V58" s="609"/>
      <c r="W58" s="609"/>
      <c r="X58" s="609"/>
      <c r="Y58" s="609"/>
      <c r="Z58" s="792" t="s">
        <v>1473</v>
      </c>
      <c r="AA58" s="622"/>
      <c r="AB58" s="622"/>
      <c r="AC58" s="793"/>
      <c r="AD58" s="792" t="s">
        <v>19</v>
      </c>
      <c r="AE58" s="622" t="s">
        <v>19</v>
      </c>
      <c r="AF58" s="622"/>
      <c r="AG58" s="622"/>
      <c r="AH58" s="622"/>
      <c r="AI58" s="622"/>
      <c r="AJ58" s="610" t="s">
        <v>1431</v>
      </c>
      <c r="AK58" s="609"/>
      <c r="AL58" s="609"/>
      <c r="AM58" s="611"/>
      <c r="AN58" s="610" t="s">
        <v>1431</v>
      </c>
      <c r="AO58" s="609"/>
      <c r="AP58" s="609"/>
      <c r="AQ58" s="611"/>
    </row>
    <row r="59" spans="1:43" ht="23.25" customHeight="1" x14ac:dyDescent="0.2">
      <c r="A59" s="227"/>
      <c r="B59" s="633" t="s">
        <v>1006</v>
      </c>
      <c r="C59" s="76" t="s">
        <v>829</v>
      </c>
      <c r="D59" s="631"/>
      <c r="E59" s="631"/>
      <c r="F59" s="160"/>
      <c r="G59" s="631"/>
      <c r="H59" s="160"/>
      <c r="I59" s="160"/>
      <c r="J59" s="160"/>
      <c r="K59" s="160"/>
      <c r="L59" s="160"/>
      <c r="M59" s="160"/>
      <c r="N59" s="162"/>
      <c r="P59" s="1094"/>
      <c r="Q59" s="1095"/>
      <c r="R59" s="1095"/>
      <c r="S59" s="1095"/>
      <c r="T59" s="1094"/>
      <c r="U59" s="1095"/>
      <c r="V59" s="1095"/>
      <c r="W59" s="1095"/>
      <c r="X59" s="1095"/>
      <c r="Y59" s="1095"/>
      <c r="Z59" s="1094"/>
      <c r="AA59" s="1095"/>
      <c r="AB59" s="1095"/>
      <c r="AC59" s="1096"/>
      <c r="AD59" s="1094"/>
      <c r="AE59" s="1095"/>
      <c r="AF59" s="1095"/>
      <c r="AG59" s="1095"/>
      <c r="AH59" s="1095"/>
      <c r="AI59" s="1095"/>
      <c r="AJ59" s="1097"/>
      <c r="AK59" s="1098"/>
      <c r="AL59" s="1098"/>
      <c r="AM59" s="1099"/>
      <c r="AN59" s="1094"/>
      <c r="AO59" s="1095"/>
      <c r="AP59" s="1095"/>
      <c r="AQ59" s="1096"/>
    </row>
    <row r="60" spans="1:43" s="608" customFormat="1" ht="22.5" customHeight="1" x14ac:dyDescent="0.2">
      <c r="A60" s="609" t="s">
        <v>1348</v>
      </c>
      <c r="B60" s="1088" t="s">
        <v>528</v>
      </c>
      <c r="C60" s="79" t="s">
        <v>69</v>
      </c>
      <c r="D60" s="605">
        <v>2</v>
      </c>
      <c r="E60" s="605">
        <v>20</v>
      </c>
      <c r="F60" s="605">
        <v>1</v>
      </c>
      <c r="G60" s="605">
        <v>0</v>
      </c>
      <c r="H60" s="605">
        <v>1</v>
      </c>
      <c r="I60" s="605">
        <v>0</v>
      </c>
      <c r="J60" s="605">
        <v>2</v>
      </c>
      <c r="K60" s="607">
        <f>SUM(E60,G60,I60)</f>
        <v>20</v>
      </c>
      <c r="L60" s="1705">
        <v>0</v>
      </c>
      <c r="M60" s="607"/>
      <c r="N60" s="466" t="s">
        <v>1871</v>
      </c>
      <c r="P60" s="1093" t="s">
        <v>1847</v>
      </c>
      <c r="Q60" s="609"/>
      <c r="R60" s="609"/>
      <c r="S60" s="609"/>
      <c r="T60" s="1093"/>
      <c r="U60" s="609"/>
      <c r="V60" s="609"/>
      <c r="W60" s="609"/>
      <c r="X60" s="609"/>
      <c r="Y60" s="609"/>
      <c r="Z60" s="1597" t="s">
        <v>1409</v>
      </c>
      <c r="AA60" s="622"/>
      <c r="AB60" s="622"/>
      <c r="AC60" s="1598"/>
      <c r="AD60" s="1597"/>
      <c r="AE60" s="622"/>
      <c r="AF60" s="622"/>
      <c r="AG60" s="622"/>
      <c r="AH60" s="1599"/>
      <c r="AI60" s="622"/>
      <c r="AJ60" s="1093" t="s">
        <v>1431</v>
      </c>
      <c r="AK60" s="609"/>
      <c r="AL60" s="609"/>
      <c r="AM60" s="611"/>
      <c r="AN60" s="1093"/>
      <c r="AO60" s="609"/>
      <c r="AP60" s="609"/>
      <c r="AQ60" s="611"/>
    </row>
    <row r="61" spans="1:43" ht="36" x14ac:dyDescent="0.2">
      <c r="A61" s="227"/>
      <c r="B61" s="633" t="s">
        <v>1007</v>
      </c>
      <c r="C61" s="78" t="s">
        <v>833</v>
      </c>
      <c r="D61" s="631"/>
      <c r="E61" s="164"/>
      <c r="F61" s="160"/>
      <c r="G61" s="164"/>
      <c r="H61" s="160"/>
      <c r="I61" s="160"/>
      <c r="J61" s="160"/>
      <c r="K61" s="160"/>
      <c r="L61" s="160"/>
      <c r="M61" s="160"/>
      <c r="N61" s="162"/>
      <c r="P61" s="773"/>
      <c r="Q61" s="602"/>
      <c r="R61" s="602"/>
      <c r="S61" s="602"/>
      <c r="T61" s="773"/>
      <c r="U61" s="602"/>
      <c r="V61" s="602"/>
      <c r="W61" s="602"/>
      <c r="X61" s="602"/>
      <c r="Y61" s="602"/>
      <c r="Z61" s="773"/>
      <c r="AA61" s="602"/>
      <c r="AB61" s="602"/>
      <c r="AC61" s="774"/>
      <c r="AD61" s="773"/>
      <c r="AE61" s="602"/>
      <c r="AF61" s="602"/>
      <c r="AG61" s="602"/>
      <c r="AH61" s="602"/>
      <c r="AI61" s="602"/>
      <c r="AJ61" s="785"/>
      <c r="AK61" s="603"/>
      <c r="AL61" s="603"/>
      <c r="AM61" s="786"/>
      <c r="AN61" s="773"/>
      <c r="AO61" s="602"/>
      <c r="AP61" s="602"/>
      <c r="AQ61" s="774"/>
    </row>
    <row r="62" spans="1:43" s="608" customFormat="1" ht="15" customHeight="1" thickBot="1" x14ac:dyDescent="0.25">
      <c r="A62" s="609" t="s">
        <v>1349</v>
      </c>
      <c r="B62" s="1088" t="s">
        <v>552</v>
      </c>
      <c r="C62" s="79" t="s">
        <v>68</v>
      </c>
      <c r="D62" s="605">
        <v>2</v>
      </c>
      <c r="E62" s="606">
        <v>0</v>
      </c>
      <c r="F62" s="605">
        <v>1</v>
      </c>
      <c r="G62" s="605">
        <v>20</v>
      </c>
      <c r="H62" s="605">
        <v>1</v>
      </c>
      <c r="I62" s="605">
        <v>0</v>
      </c>
      <c r="J62" s="605">
        <v>2</v>
      </c>
      <c r="K62" s="607">
        <f>SUM(E62,G62,I62)</f>
        <v>20</v>
      </c>
      <c r="L62" s="607">
        <f>((E62*F62)*1.5)+((G62*H62)*1)+((I62*J62)*1)</f>
        <v>20</v>
      </c>
      <c r="M62" s="607"/>
      <c r="N62" s="413" t="s">
        <v>58</v>
      </c>
      <c r="P62" s="775" t="s">
        <v>1416</v>
      </c>
      <c r="Q62" s="776"/>
      <c r="R62" s="776" t="s">
        <v>1416</v>
      </c>
      <c r="S62" s="776"/>
      <c r="T62" s="775"/>
      <c r="U62" s="776"/>
      <c r="V62" s="776"/>
      <c r="W62" s="776"/>
      <c r="X62" s="776"/>
      <c r="Y62" s="776"/>
      <c r="Z62" s="782" t="s">
        <v>1416</v>
      </c>
      <c r="AA62" s="783"/>
      <c r="AB62" s="783" t="s">
        <v>1416</v>
      </c>
      <c r="AC62" s="784"/>
      <c r="AD62" s="782"/>
      <c r="AE62" s="783"/>
      <c r="AF62" s="783"/>
      <c r="AG62" s="783"/>
      <c r="AH62" s="783"/>
      <c r="AI62" s="783"/>
      <c r="AJ62" s="2027" t="s">
        <v>1562</v>
      </c>
      <c r="AK62" s="2028"/>
      <c r="AL62" s="2028"/>
      <c r="AM62" s="2028"/>
      <c r="AN62" s="2028"/>
      <c r="AO62" s="2028"/>
      <c r="AP62" s="2028"/>
      <c r="AQ62" s="2029"/>
    </row>
    <row r="63" spans="1:43" ht="12" x14ac:dyDescent="0.2">
      <c r="B63" s="419"/>
      <c r="C63" s="236" t="s">
        <v>33</v>
      </c>
      <c r="D63" s="262">
        <f>SUM(D51:D62)</f>
        <v>30</v>
      </c>
      <c r="E63" s="262">
        <f>SUM(E51:E62)</f>
        <v>60</v>
      </c>
      <c r="F63" s="173">
        <v>1</v>
      </c>
      <c r="G63" s="262">
        <f>SUM(G51:G62)</f>
        <v>124</v>
      </c>
      <c r="H63" s="173">
        <v>1</v>
      </c>
      <c r="I63" s="262">
        <f>SUM(I51:I62)</f>
        <v>48</v>
      </c>
      <c r="J63" s="173">
        <v>2</v>
      </c>
      <c r="K63" s="626">
        <f>SUM(K51:K62,M57)</f>
        <v>296</v>
      </c>
      <c r="L63" s="626">
        <f>SUM(L51:L62)</f>
        <v>280</v>
      </c>
      <c r="M63" s="626"/>
      <c r="N63" s="417"/>
      <c r="P63" s="139" t="s">
        <v>19</v>
      </c>
      <c r="Q63" s="139" t="s">
        <v>19</v>
      </c>
    </row>
    <row r="64" spans="1:43" ht="12.75" thickBot="1" x14ac:dyDescent="0.25">
      <c r="B64" s="419"/>
      <c r="C64" s="196"/>
      <c r="D64" s="1100"/>
      <c r="E64" s="1100"/>
      <c r="F64" s="198"/>
      <c r="G64" s="1100"/>
      <c r="H64" s="198"/>
      <c r="I64" s="1100"/>
      <c r="J64" s="198"/>
      <c r="K64" s="200"/>
      <c r="L64" s="200"/>
      <c r="M64" s="200"/>
      <c r="N64" s="419"/>
    </row>
    <row r="65" spans="1:43" s="608" customFormat="1" ht="21.75" customHeight="1" x14ac:dyDescent="0.2">
      <c r="B65" s="1101"/>
      <c r="C65" s="196"/>
      <c r="D65" s="197"/>
      <c r="E65" s="198"/>
      <c r="F65" s="198"/>
      <c r="G65" s="199"/>
      <c r="H65" s="198"/>
      <c r="I65" s="198"/>
      <c r="J65" s="198"/>
      <c r="K65" s="200"/>
      <c r="L65" s="200">
        <f>280+20</f>
        <v>300</v>
      </c>
      <c r="M65" s="200"/>
      <c r="N65" s="139"/>
      <c r="P65" s="1966" t="s">
        <v>561</v>
      </c>
      <c r="Q65" s="1967"/>
      <c r="R65" s="1967"/>
      <c r="S65" s="1967"/>
      <c r="T65" s="2020" t="s">
        <v>562</v>
      </c>
      <c r="U65" s="2021"/>
      <c r="V65" s="2021"/>
      <c r="W65" s="2021"/>
      <c r="X65" s="2021"/>
      <c r="Y65" s="2021"/>
      <c r="Z65" s="1970" t="s">
        <v>563</v>
      </c>
      <c r="AA65" s="1971"/>
      <c r="AB65" s="1971"/>
      <c r="AC65" s="1972"/>
      <c r="AD65" s="2030" t="s">
        <v>564</v>
      </c>
      <c r="AE65" s="2031"/>
      <c r="AF65" s="2031"/>
      <c r="AG65" s="2031"/>
      <c r="AH65" s="2031"/>
      <c r="AI65" s="2031"/>
      <c r="AJ65" s="1977" t="s">
        <v>613</v>
      </c>
      <c r="AK65" s="1978"/>
      <c r="AL65" s="1978"/>
      <c r="AM65" s="1978"/>
      <c r="AN65" s="1973" t="s">
        <v>565</v>
      </c>
      <c r="AO65" s="2012"/>
      <c r="AP65" s="2012"/>
      <c r="AQ65" s="1974"/>
    </row>
    <row r="66" spans="1:43" ht="12" x14ac:dyDescent="0.2">
      <c r="B66" s="419"/>
      <c r="C66" s="196"/>
      <c r="D66" s="197"/>
      <c r="E66" s="198"/>
      <c r="F66" s="198"/>
      <c r="G66" s="199"/>
      <c r="H66" s="198"/>
      <c r="I66" s="198"/>
      <c r="J66" s="198"/>
      <c r="K66" s="200"/>
      <c r="L66" s="200" t="s">
        <v>19</v>
      </c>
      <c r="M66" s="200"/>
      <c r="P66" s="477" t="s">
        <v>566</v>
      </c>
      <c r="Q66" s="476" t="s">
        <v>567</v>
      </c>
      <c r="R66" s="476" t="s">
        <v>568</v>
      </c>
      <c r="S66" s="476" t="s">
        <v>570</v>
      </c>
      <c r="T66" s="1975" t="s">
        <v>566</v>
      </c>
      <c r="U66" s="1976"/>
      <c r="V66" s="1976" t="s">
        <v>567</v>
      </c>
      <c r="W66" s="1976"/>
      <c r="X66" s="1976" t="s">
        <v>572</v>
      </c>
      <c r="Y66" s="1976"/>
      <c r="Z66" s="273" t="s">
        <v>566</v>
      </c>
      <c r="AA66" s="274" t="s">
        <v>567</v>
      </c>
      <c r="AB66" s="274" t="s">
        <v>568</v>
      </c>
      <c r="AC66" s="306" t="s">
        <v>570</v>
      </c>
      <c r="AD66" s="1989" t="s">
        <v>566</v>
      </c>
      <c r="AE66" s="2000"/>
      <c r="AF66" s="2019" t="s">
        <v>567</v>
      </c>
      <c r="AG66" s="2000"/>
      <c r="AH66" s="2019" t="s">
        <v>572</v>
      </c>
      <c r="AI66" s="2000"/>
      <c r="AJ66" s="1987" t="s">
        <v>566</v>
      </c>
      <c r="AK66" s="2008"/>
      <c r="AL66" s="1997" t="s">
        <v>572</v>
      </c>
      <c r="AM66" s="2008"/>
      <c r="AN66" s="1987" t="s">
        <v>566</v>
      </c>
      <c r="AO66" s="2008"/>
      <c r="AP66" s="1997" t="s">
        <v>572</v>
      </c>
      <c r="AQ66" s="1988"/>
    </row>
    <row r="67" spans="1:43" ht="48" x14ac:dyDescent="0.2">
      <c r="A67" s="672" t="s">
        <v>1341</v>
      </c>
      <c r="B67" s="152" t="s">
        <v>1008</v>
      </c>
      <c r="C67" s="1092" t="s">
        <v>17</v>
      </c>
      <c r="D67" s="628" t="s">
        <v>5</v>
      </c>
      <c r="E67" s="154" t="s">
        <v>7</v>
      </c>
      <c r="F67" s="154" t="s">
        <v>8</v>
      </c>
      <c r="G67" s="155" t="s">
        <v>9</v>
      </c>
      <c r="H67" s="156" t="s">
        <v>8</v>
      </c>
      <c r="I67" s="155" t="s">
        <v>10</v>
      </c>
      <c r="J67" s="156" t="s">
        <v>11</v>
      </c>
      <c r="K67" s="157" t="s">
        <v>12</v>
      </c>
      <c r="L67" s="155" t="s">
        <v>13</v>
      </c>
      <c r="M67" s="156" t="s">
        <v>589</v>
      </c>
      <c r="N67" s="158" t="s">
        <v>14</v>
      </c>
      <c r="P67" s="275" t="s">
        <v>573</v>
      </c>
      <c r="Q67" s="276" t="s">
        <v>573</v>
      </c>
      <c r="R67" s="276" t="s">
        <v>573</v>
      </c>
      <c r="S67" s="276" t="s">
        <v>573</v>
      </c>
      <c r="T67" s="275" t="s">
        <v>573</v>
      </c>
      <c r="U67" s="276" t="s">
        <v>574</v>
      </c>
      <c r="V67" s="276" t="s">
        <v>573</v>
      </c>
      <c r="W67" s="276" t="s">
        <v>574</v>
      </c>
      <c r="X67" s="276" t="s">
        <v>573</v>
      </c>
      <c r="Y67" s="276" t="s">
        <v>574</v>
      </c>
      <c r="Z67" s="278" t="s">
        <v>573</v>
      </c>
      <c r="AA67" s="279" t="s">
        <v>573</v>
      </c>
      <c r="AB67" s="279" t="s">
        <v>573</v>
      </c>
      <c r="AC67" s="280" t="s">
        <v>573</v>
      </c>
      <c r="AD67" s="278" t="s">
        <v>573</v>
      </c>
      <c r="AE67" s="279" t="s">
        <v>574</v>
      </c>
      <c r="AF67" s="279" t="s">
        <v>573</v>
      </c>
      <c r="AG67" s="279" t="s">
        <v>574</v>
      </c>
      <c r="AH67" s="279" t="s">
        <v>573</v>
      </c>
      <c r="AI67" s="279" t="s">
        <v>574</v>
      </c>
      <c r="AJ67" s="522" t="s">
        <v>573</v>
      </c>
      <c r="AK67" s="523" t="s">
        <v>574</v>
      </c>
      <c r="AL67" s="523" t="s">
        <v>573</v>
      </c>
      <c r="AM67" s="523" t="s">
        <v>574</v>
      </c>
      <c r="AN67" s="522" t="s">
        <v>573</v>
      </c>
      <c r="AO67" s="523" t="s">
        <v>574</v>
      </c>
      <c r="AP67" s="523" t="s">
        <v>573</v>
      </c>
      <c r="AQ67" s="524" t="s">
        <v>574</v>
      </c>
    </row>
    <row r="68" spans="1:43" ht="15" customHeight="1" x14ac:dyDescent="0.2">
      <c r="A68" s="227"/>
      <c r="B68" s="633" t="s">
        <v>1009</v>
      </c>
      <c r="C68" s="76" t="s">
        <v>816</v>
      </c>
      <c r="D68" s="631"/>
      <c r="E68" s="631"/>
      <c r="F68" s="160"/>
      <c r="G68" s="631"/>
      <c r="H68" s="160"/>
      <c r="I68" s="160"/>
      <c r="J68" s="160"/>
      <c r="K68" s="631"/>
      <c r="L68" s="631"/>
      <c r="M68" s="631"/>
      <c r="N68" s="162"/>
      <c r="P68" s="773"/>
      <c r="Q68" s="602"/>
      <c r="R68" s="602"/>
      <c r="S68" s="602"/>
      <c r="T68" s="773"/>
      <c r="U68" s="602"/>
      <c r="V68" s="602"/>
      <c r="W68" s="602"/>
      <c r="X68" s="602"/>
      <c r="Y68" s="602"/>
      <c r="Z68" s="773"/>
      <c r="AA68" s="602"/>
      <c r="AB68" s="602"/>
      <c r="AC68" s="774"/>
      <c r="AD68" s="773"/>
      <c r="AE68" s="602"/>
      <c r="AF68" s="602"/>
      <c r="AG68" s="602"/>
      <c r="AH68" s="602"/>
      <c r="AI68" s="602"/>
      <c r="AJ68" s="785"/>
      <c r="AK68" s="603"/>
      <c r="AL68" s="603"/>
      <c r="AM68" s="603"/>
      <c r="AN68" s="785"/>
      <c r="AO68" s="603"/>
      <c r="AP68" s="603"/>
      <c r="AQ68" s="786"/>
    </row>
    <row r="69" spans="1:43" ht="15" customHeight="1" x14ac:dyDescent="0.2">
      <c r="A69" s="227"/>
      <c r="B69" s="632" t="s">
        <v>1010</v>
      </c>
      <c r="C69" s="77" t="s">
        <v>320</v>
      </c>
      <c r="D69" s="167">
        <v>2</v>
      </c>
      <c r="E69" s="164">
        <v>8</v>
      </c>
      <c r="F69" s="164">
        <v>1</v>
      </c>
      <c r="G69" s="164">
        <v>24</v>
      </c>
      <c r="H69" s="164">
        <v>1</v>
      </c>
      <c r="I69" s="164">
        <v>0</v>
      </c>
      <c r="J69" s="164">
        <v>2</v>
      </c>
      <c r="K69" s="168">
        <f>SUM(E69,G69,I69)</f>
        <v>32</v>
      </c>
      <c r="L69" s="168">
        <f>((E69*F69)*1.5)+((G69*H69)*1)+((I69*J69)*1)</f>
        <v>36</v>
      </c>
      <c r="M69" s="168"/>
      <c r="N69" s="103"/>
      <c r="P69" s="287" t="s">
        <v>1416</v>
      </c>
      <c r="Q69" s="227"/>
      <c r="R69" s="227"/>
      <c r="S69" s="227"/>
      <c r="T69" s="287">
        <v>1</v>
      </c>
      <c r="U69" s="227" t="s">
        <v>908</v>
      </c>
      <c r="V69" s="227"/>
      <c r="W69" s="227"/>
      <c r="X69" s="227"/>
      <c r="Y69" s="227"/>
      <c r="Z69" s="612"/>
      <c r="AA69" s="604"/>
      <c r="AB69" s="604"/>
      <c r="AC69" s="613"/>
      <c r="AD69" s="612">
        <v>2</v>
      </c>
      <c r="AE69" s="604" t="s">
        <v>908</v>
      </c>
      <c r="AF69" s="604"/>
      <c r="AG69" s="604"/>
      <c r="AH69" s="604"/>
      <c r="AI69" s="604"/>
      <c r="AJ69" s="287"/>
      <c r="AK69" s="227"/>
      <c r="AL69" s="227"/>
      <c r="AM69" s="227"/>
      <c r="AN69" s="287" t="s">
        <v>1417</v>
      </c>
      <c r="AO69" s="227" t="s">
        <v>908</v>
      </c>
      <c r="AP69" s="227"/>
      <c r="AQ69" s="614"/>
    </row>
    <row r="70" spans="1:43" ht="15" customHeight="1" x14ac:dyDescent="0.2">
      <c r="A70" s="227"/>
      <c r="B70" s="632" t="s">
        <v>972</v>
      </c>
      <c r="C70" s="1078" t="s">
        <v>591</v>
      </c>
      <c r="D70" s="167"/>
      <c r="E70" s="164"/>
      <c r="F70" s="164"/>
      <c r="G70" s="164"/>
      <c r="H70" s="164"/>
      <c r="I70" s="164"/>
      <c r="J70" s="164"/>
      <c r="K70" s="168"/>
      <c r="L70" s="168"/>
      <c r="M70" s="168"/>
      <c r="N70" s="103"/>
      <c r="P70" s="287"/>
      <c r="Q70" s="227"/>
      <c r="R70" s="227"/>
      <c r="S70" s="227"/>
      <c r="T70" s="287"/>
      <c r="U70" s="227"/>
      <c r="V70" s="227"/>
      <c r="W70" s="227"/>
      <c r="X70" s="227"/>
      <c r="Y70" s="227"/>
      <c r="Z70" s="612"/>
      <c r="AA70" s="604"/>
      <c r="AB70" s="604"/>
      <c r="AC70" s="613"/>
      <c r="AD70" s="612"/>
      <c r="AE70" s="604"/>
      <c r="AF70" s="604"/>
      <c r="AG70" s="604"/>
      <c r="AH70" s="604"/>
      <c r="AI70" s="604"/>
      <c r="AJ70" s="287"/>
      <c r="AK70" s="227"/>
      <c r="AL70" s="227"/>
      <c r="AM70" s="227"/>
      <c r="AN70" s="287"/>
      <c r="AO70" s="227"/>
      <c r="AP70" s="227"/>
      <c r="AQ70" s="614"/>
    </row>
    <row r="71" spans="1:43" ht="15" customHeight="1" x14ac:dyDescent="0.2">
      <c r="A71" s="227"/>
      <c r="B71" s="632" t="s">
        <v>1011</v>
      </c>
      <c r="C71" s="1078" t="s">
        <v>592</v>
      </c>
      <c r="D71" s="167"/>
      <c r="E71" s="164"/>
      <c r="F71" s="164"/>
      <c r="G71" s="164"/>
      <c r="H71" s="164"/>
      <c r="I71" s="164"/>
      <c r="J71" s="164"/>
      <c r="K71" s="168"/>
      <c r="L71" s="168"/>
      <c r="M71" s="168"/>
      <c r="N71" s="103"/>
      <c r="P71" s="287"/>
      <c r="Q71" s="227"/>
      <c r="R71" s="227"/>
      <c r="S71" s="227"/>
      <c r="T71" s="287"/>
      <c r="U71" s="227"/>
      <c r="V71" s="227"/>
      <c r="W71" s="227"/>
      <c r="X71" s="227"/>
      <c r="Y71" s="227"/>
      <c r="Z71" s="612"/>
      <c r="AA71" s="604"/>
      <c r="AB71" s="604"/>
      <c r="AC71" s="613"/>
      <c r="AD71" s="612"/>
      <c r="AE71" s="604"/>
      <c r="AF71" s="604"/>
      <c r="AG71" s="604"/>
      <c r="AH71" s="604"/>
      <c r="AI71" s="604"/>
      <c r="AJ71" s="287"/>
      <c r="AK71" s="227"/>
      <c r="AL71" s="227"/>
      <c r="AM71" s="227"/>
      <c r="AN71" s="287"/>
      <c r="AO71" s="227"/>
      <c r="AP71" s="227"/>
      <c r="AQ71" s="614"/>
    </row>
    <row r="72" spans="1:43" s="143" customFormat="1" ht="15" customHeight="1" x14ac:dyDescent="0.2">
      <c r="A72" s="1054"/>
      <c r="B72" s="632" t="s">
        <v>1012</v>
      </c>
      <c r="C72" s="77" t="s">
        <v>321</v>
      </c>
      <c r="D72" s="1056">
        <v>4</v>
      </c>
      <c r="E72" s="1057">
        <v>8</v>
      </c>
      <c r="F72" s="1057">
        <v>1</v>
      </c>
      <c r="G72" s="1702">
        <v>18</v>
      </c>
      <c r="H72" s="1702">
        <v>1</v>
      </c>
      <c r="I72" s="1702">
        <v>6</v>
      </c>
      <c r="J72" s="1702">
        <v>1</v>
      </c>
      <c r="K72" s="1703">
        <f>SUM(E72,G72,I72)</f>
        <v>32</v>
      </c>
      <c r="L72" s="1703">
        <f>((E72*F72)*1.5)+((G72*H72)*1)+((I72*J72)*1)</f>
        <v>36</v>
      </c>
      <c r="M72" s="1703" t="s">
        <v>19</v>
      </c>
      <c r="N72" s="1059" t="s">
        <v>319</v>
      </c>
      <c r="P72" s="1060" t="s">
        <v>1525</v>
      </c>
      <c r="Q72" s="1054" t="s">
        <v>1525</v>
      </c>
      <c r="R72" s="1054"/>
      <c r="S72" s="1054" t="s">
        <v>1416</v>
      </c>
      <c r="T72" s="1060">
        <v>2</v>
      </c>
      <c r="U72" s="1054" t="s">
        <v>908</v>
      </c>
      <c r="V72" s="1054"/>
      <c r="W72" s="1054"/>
      <c r="X72" s="1054"/>
      <c r="Y72" s="1054"/>
      <c r="Z72" s="1061"/>
      <c r="AA72" s="1062"/>
      <c r="AB72" s="1062"/>
      <c r="AC72" s="1063"/>
      <c r="AD72" s="1061">
        <v>4</v>
      </c>
      <c r="AE72" s="1062" t="s">
        <v>908</v>
      </c>
      <c r="AF72" s="1062"/>
      <c r="AG72" s="1062"/>
      <c r="AH72" s="1062"/>
      <c r="AI72" s="1062"/>
      <c r="AJ72" s="1060"/>
      <c r="AK72" s="1054"/>
      <c r="AL72" s="1054"/>
      <c r="AM72" s="1054"/>
      <c r="AN72" s="1060" t="s">
        <v>1427</v>
      </c>
      <c r="AO72" s="1054" t="s">
        <v>908</v>
      </c>
      <c r="AP72" s="1054"/>
      <c r="AQ72" s="1064"/>
    </row>
    <row r="73" spans="1:43" s="143" customFormat="1" ht="15" customHeight="1" x14ac:dyDescent="0.2">
      <c r="A73" s="1054"/>
      <c r="B73" s="632" t="s">
        <v>1013</v>
      </c>
      <c r="C73" s="77" t="s">
        <v>322</v>
      </c>
      <c r="D73" s="1056">
        <v>4</v>
      </c>
      <c r="E73" s="1057">
        <v>8</v>
      </c>
      <c r="F73" s="1057">
        <v>1</v>
      </c>
      <c r="G73" s="1702">
        <v>24</v>
      </c>
      <c r="H73" s="1702">
        <v>1</v>
      </c>
      <c r="I73" s="1702">
        <v>0</v>
      </c>
      <c r="J73" s="1702">
        <v>1</v>
      </c>
      <c r="K73" s="1703">
        <f>SUM(E73,G73,I73)</f>
        <v>32</v>
      </c>
      <c r="L73" s="1703">
        <f>((E73*F73)*1.5)+((G73*H73)*1)+((I73*J73)*1)</f>
        <v>36</v>
      </c>
      <c r="M73" s="1703" t="s">
        <v>19</v>
      </c>
      <c r="N73" s="1059" t="s">
        <v>319</v>
      </c>
      <c r="P73" s="1060" t="s">
        <v>1416</v>
      </c>
      <c r="Q73" s="1054" t="s">
        <v>1416</v>
      </c>
      <c r="R73" s="1054"/>
      <c r="S73" s="1054"/>
      <c r="T73" s="1060">
        <v>2</v>
      </c>
      <c r="U73" s="1054" t="s">
        <v>909</v>
      </c>
      <c r="V73" s="1054"/>
      <c r="W73" s="1054"/>
      <c r="X73" s="1054"/>
      <c r="Y73" s="1054"/>
      <c r="Z73" s="1061"/>
      <c r="AA73" s="1062"/>
      <c r="AB73" s="1062"/>
      <c r="AC73" s="1063"/>
      <c r="AD73" s="1061">
        <v>4</v>
      </c>
      <c r="AE73" s="1062" t="s">
        <v>908</v>
      </c>
      <c r="AF73" s="1062"/>
      <c r="AG73" s="1062"/>
      <c r="AH73" s="1062"/>
      <c r="AI73" s="1062"/>
      <c r="AJ73" s="1060"/>
      <c r="AK73" s="1054"/>
      <c r="AL73" s="1054"/>
      <c r="AM73" s="1054"/>
      <c r="AN73" s="1060" t="s">
        <v>1427</v>
      </c>
      <c r="AO73" s="1054" t="s">
        <v>909</v>
      </c>
      <c r="AP73" s="1054"/>
      <c r="AQ73" s="1064"/>
    </row>
    <row r="74" spans="1:43" ht="15" customHeight="1" x14ac:dyDescent="0.2">
      <c r="A74" s="227"/>
      <c r="B74" s="632" t="s">
        <v>1014</v>
      </c>
      <c r="C74" s="77" t="s">
        <v>323</v>
      </c>
      <c r="D74" s="167">
        <v>3</v>
      </c>
      <c r="E74" s="164">
        <v>6</v>
      </c>
      <c r="F74" s="164">
        <v>1</v>
      </c>
      <c r="G74" s="1639">
        <v>16</v>
      </c>
      <c r="H74" s="1639">
        <v>1</v>
      </c>
      <c r="I74" s="1639">
        <v>0</v>
      </c>
      <c r="J74" s="1639">
        <v>1</v>
      </c>
      <c r="K74" s="1633">
        <f>SUM(E74,G74,I74)</f>
        <v>22</v>
      </c>
      <c r="L74" s="1633">
        <f>((E74*F74)*1.5)+((G74*H74)*1)+((I74*J74)*1)</f>
        <v>25</v>
      </c>
      <c r="M74" s="1633"/>
      <c r="N74" s="103"/>
      <c r="P74" s="287" t="s">
        <v>1421</v>
      </c>
      <c r="Q74" s="227"/>
      <c r="R74" s="227"/>
      <c r="S74" s="227"/>
      <c r="T74" s="287">
        <v>1.5</v>
      </c>
      <c r="U74" s="227" t="s">
        <v>908</v>
      </c>
      <c r="V74" s="227"/>
      <c r="W74" s="227"/>
      <c r="X74" s="227"/>
      <c r="Y74" s="227"/>
      <c r="Z74" s="612"/>
      <c r="AA74" s="604"/>
      <c r="AB74" s="604"/>
      <c r="AC74" s="613"/>
      <c r="AD74" s="612">
        <v>3</v>
      </c>
      <c r="AE74" s="604" t="s">
        <v>908</v>
      </c>
      <c r="AF74" s="604"/>
      <c r="AG74" s="604"/>
      <c r="AH74" s="604"/>
      <c r="AI74" s="604"/>
      <c r="AJ74" s="287"/>
      <c r="AK74" s="227"/>
      <c r="AL74" s="227"/>
      <c r="AM74" s="227"/>
      <c r="AN74" s="287" t="s">
        <v>1423</v>
      </c>
      <c r="AO74" s="227" t="s">
        <v>908</v>
      </c>
      <c r="AP74" s="227"/>
      <c r="AQ74" s="614"/>
    </row>
    <row r="75" spans="1:43" ht="12" x14ac:dyDescent="0.2">
      <c r="A75" s="227"/>
      <c r="B75" s="632" t="s">
        <v>1015</v>
      </c>
      <c r="C75" s="1078" t="s">
        <v>593</v>
      </c>
      <c r="D75" s="167"/>
      <c r="E75" s="164"/>
      <c r="F75" s="164"/>
      <c r="G75" s="1639"/>
      <c r="H75" s="1639"/>
      <c r="I75" s="1639"/>
      <c r="J75" s="1639"/>
      <c r="K75" s="1633"/>
      <c r="L75" s="1633"/>
      <c r="M75" s="1633"/>
      <c r="N75" s="103"/>
      <c r="P75" s="287"/>
      <c r="Q75" s="227"/>
      <c r="R75" s="227"/>
      <c r="S75" s="227"/>
      <c r="T75" s="287"/>
      <c r="U75" s="227"/>
      <c r="V75" s="227"/>
      <c r="W75" s="227"/>
      <c r="X75" s="227"/>
      <c r="Y75" s="227"/>
      <c r="Z75" s="612"/>
      <c r="AA75" s="604"/>
      <c r="AB75" s="604"/>
      <c r="AC75" s="613"/>
      <c r="AD75" s="612"/>
      <c r="AE75" s="604"/>
      <c r="AF75" s="604"/>
      <c r="AG75" s="604"/>
      <c r="AH75" s="604"/>
      <c r="AI75" s="604"/>
      <c r="AJ75" s="287"/>
      <c r="AK75" s="227"/>
      <c r="AL75" s="227"/>
      <c r="AM75" s="227"/>
      <c r="AN75" s="287"/>
      <c r="AO75" s="227"/>
      <c r="AP75" s="227"/>
      <c r="AQ75" s="614"/>
    </row>
    <row r="76" spans="1:43" ht="12" x14ac:dyDescent="0.2">
      <c r="A76" s="227" t="s">
        <v>1583</v>
      </c>
      <c r="B76" s="632" t="s">
        <v>1016</v>
      </c>
      <c r="C76" s="77" t="s">
        <v>601</v>
      </c>
      <c r="D76" s="167">
        <v>4</v>
      </c>
      <c r="E76" s="164">
        <v>6</v>
      </c>
      <c r="F76" s="164">
        <v>1</v>
      </c>
      <c r="G76" s="1639">
        <v>14</v>
      </c>
      <c r="H76" s="1639">
        <v>1</v>
      </c>
      <c r="I76" s="1639">
        <v>10</v>
      </c>
      <c r="J76" s="1639">
        <v>1</v>
      </c>
      <c r="K76" s="1633">
        <f>SUM(E76,G76,I76)</f>
        <v>30</v>
      </c>
      <c r="L76" s="1633">
        <f>((E76*F76)*1.5)+((G76*H76)*1)+((I76*J76)*1)</f>
        <v>33</v>
      </c>
      <c r="M76" s="1633"/>
      <c r="N76" s="103"/>
      <c r="P76" s="287" t="s">
        <v>1421</v>
      </c>
      <c r="Q76" s="227"/>
      <c r="R76" s="227"/>
      <c r="S76" s="227" t="s">
        <v>1416</v>
      </c>
      <c r="T76" s="287">
        <v>1.5</v>
      </c>
      <c r="U76" s="227" t="s">
        <v>908</v>
      </c>
      <c r="V76" s="227"/>
      <c r="W76" s="227"/>
      <c r="X76" s="227"/>
      <c r="Y76" s="227"/>
      <c r="Z76" s="612"/>
      <c r="AA76" s="604"/>
      <c r="AB76" s="604"/>
      <c r="AC76" s="613"/>
      <c r="AD76" s="612">
        <v>4</v>
      </c>
      <c r="AE76" s="604" t="s">
        <v>908</v>
      </c>
      <c r="AF76" s="604"/>
      <c r="AG76" s="604"/>
      <c r="AH76" s="604"/>
      <c r="AI76" s="604"/>
      <c r="AJ76" s="287"/>
      <c r="AK76" s="227"/>
      <c r="AL76" s="227"/>
      <c r="AM76" s="227"/>
      <c r="AN76" s="287" t="s">
        <v>1564</v>
      </c>
      <c r="AO76" s="227" t="s">
        <v>908</v>
      </c>
      <c r="AP76" s="227"/>
      <c r="AQ76" s="614"/>
    </row>
    <row r="77" spans="1:43" ht="12" x14ac:dyDescent="0.2">
      <c r="A77" s="227" t="s">
        <v>1585</v>
      </c>
      <c r="B77" s="632" t="s">
        <v>1017</v>
      </c>
      <c r="C77" s="77" t="s">
        <v>326</v>
      </c>
      <c r="D77" s="167">
        <v>3</v>
      </c>
      <c r="E77" s="164">
        <v>6</v>
      </c>
      <c r="F77" s="164">
        <v>1</v>
      </c>
      <c r="G77" s="1639">
        <v>12</v>
      </c>
      <c r="H77" s="1639">
        <v>1</v>
      </c>
      <c r="I77" s="1639">
        <v>12</v>
      </c>
      <c r="J77" s="1639">
        <v>1</v>
      </c>
      <c r="K77" s="1633">
        <f>SUM(E77,G77,I77)</f>
        <v>30</v>
      </c>
      <c r="L77" s="1633">
        <f>((E77*F77)*1.5)+((G77*H77)*1)+((I77*J77)*1)</f>
        <v>33</v>
      </c>
      <c r="M77" s="1633" t="s">
        <v>19</v>
      </c>
      <c r="N77" s="103"/>
      <c r="P77" s="287" t="s">
        <v>1416</v>
      </c>
      <c r="Q77" s="227"/>
      <c r="R77" s="227"/>
      <c r="S77" s="227" t="s">
        <v>1416</v>
      </c>
      <c r="T77" s="287">
        <v>1</v>
      </c>
      <c r="U77" s="227" t="s">
        <v>908</v>
      </c>
      <c r="V77" s="227"/>
      <c r="W77" s="227"/>
      <c r="X77" s="227"/>
      <c r="Y77" s="227"/>
      <c r="Z77" s="612"/>
      <c r="AA77" s="604"/>
      <c r="AB77" s="604"/>
      <c r="AC77" s="613"/>
      <c r="AD77" s="612">
        <v>3</v>
      </c>
      <c r="AE77" s="604" t="s">
        <v>908</v>
      </c>
      <c r="AF77" s="604"/>
      <c r="AG77" s="604"/>
      <c r="AH77" s="604"/>
      <c r="AI77" s="604"/>
      <c r="AJ77" s="287"/>
      <c r="AK77" s="227"/>
      <c r="AL77" s="227"/>
      <c r="AM77" s="227"/>
      <c r="AN77" s="287" t="s">
        <v>1572</v>
      </c>
      <c r="AO77" s="227" t="s">
        <v>908</v>
      </c>
      <c r="AP77" s="227"/>
      <c r="AQ77" s="614"/>
    </row>
    <row r="78" spans="1:43" ht="24" x14ac:dyDescent="0.2">
      <c r="A78" s="227" t="s">
        <v>1587</v>
      </c>
      <c r="B78" s="632" t="s">
        <v>1018</v>
      </c>
      <c r="C78" s="77" t="s">
        <v>327</v>
      </c>
      <c r="D78" s="167">
        <v>4</v>
      </c>
      <c r="E78" s="164">
        <v>6</v>
      </c>
      <c r="F78" s="164">
        <v>1</v>
      </c>
      <c r="G78" s="1639">
        <v>12</v>
      </c>
      <c r="H78" s="1639">
        <v>1</v>
      </c>
      <c r="I78" s="1639">
        <v>8</v>
      </c>
      <c r="J78" s="1639">
        <v>1</v>
      </c>
      <c r="K78" s="1633">
        <f>SUM(E78,G78,I78)</f>
        <v>26</v>
      </c>
      <c r="L78" s="1633">
        <f>((E78*F78)*1.5)+((G78*H78)*1)+((I78*J78)*1)</f>
        <v>29</v>
      </c>
      <c r="M78" s="1704" t="s">
        <v>19</v>
      </c>
      <c r="N78" s="103"/>
      <c r="P78" s="287" t="s">
        <v>1416</v>
      </c>
      <c r="Q78" s="227"/>
      <c r="R78" s="227"/>
      <c r="S78" s="227" t="s">
        <v>1416</v>
      </c>
      <c r="T78" s="287">
        <v>2</v>
      </c>
      <c r="U78" s="227" t="s">
        <v>908</v>
      </c>
      <c r="V78" s="227"/>
      <c r="W78" s="227"/>
      <c r="X78" s="227"/>
      <c r="Y78" s="227"/>
      <c r="Z78" s="612"/>
      <c r="AA78" s="604"/>
      <c r="AB78" s="604"/>
      <c r="AC78" s="613"/>
      <c r="AD78" s="612">
        <v>4</v>
      </c>
      <c r="AE78" s="604" t="s">
        <v>908</v>
      </c>
      <c r="AF78" s="604"/>
      <c r="AG78" s="604"/>
      <c r="AH78" s="604"/>
      <c r="AI78" s="604"/>
      <c r="AJ78" s="287"/>
      <c r="AK78" s="227"/>
      <c r="AL78" s="227"/>
      <c r="AM78" s="227"/>
      <c r="AN78" s="287" t="s">
        <v>1427</v>
      </c>
      <c r="AO78" s="227" t="s">
        <v>908</v>
      </c>
      <c r="AP78" s="227"/>
      <c r="AQ78" s="614"/>
    </row>
    <row r="79" spans="1:43" ht="24" x14ac:dyDescent="0.2">
      <c r="A79" s="227"/>
      <c r="B79" s="633" t="s">
        <v>1019</v>
      </c>
      <c r="C79" s="1071" t="s">
        <v>821</v>
      </c>
      <c r="D79" s="631"/>
      <c r="E79" s="631"/>
      <c r="F79" s="160"/>
      <c r="G79" s="631"/>
      <c r="H79" s="160"/>
      <c r="I79" s="160"/>
      <c r="J79" s="160"/>
      <c r="K79" s="160"/>
      <c r="L79" s="160"/>
      <c r="M79" s="160"/>
      <c r="N79" s="162"/>
      <c r="P79" s="773"/>
      <c r="Q79" s="602"/>
      <c r="R79" s="602"/>
      <c r="S79" s="602"/>
      <c r="T79" s="773"/>
      <c r="U79" s="602"/>
      <c r="V79" s="602"/>
      <c r="W79" s="602"/>
      <c r="X79" s="602"/>
      <c r="Y79" s="602"/>
      <c r="Z79" s="773"/>
      <c r="AA79" s="602"/>
      <c r="AB79" s="602"/>
      <c r="AC79" s="774"/>
      <c r="AD79" s="773"/>
      <c r="AE79" s="602"/>
      <c r="AF79" s="602"/>
      <c r="AG79" s="602"/>
      <c r="AH79" s="602"/>
      <c r="AI79" s="602"/>
      <c r="AJ79" s="785"/>
      <c r="AK79" s="603"/>
      <c r="AL79" s="603"/>
      <c r="AM79" s="603"/>
      <c r="AN79" s="773"/>
      <c r="AO79" s="602"/>
      <c r="AP79" s="602"/>
      <c r="AQ79" s="774"/>
    </row>
    <row r="80" spans="1:43" ht="24" x14ac:dyDescent="0.2">
      <c r="A80" s="227" t="s">
        <v>1588</v>
      </c>
      <c r="B80" s="632" t="s">
        <v>1020</v>
      </c>
      <c r="C80" s="77" t="s">
        <v>594</v>
      </c>
      <c r="D80" s="167">
        <v>3</v>
      </c>
      <c r="E80" s="164">
        <v>6</v>
      </c>
      <c r="F80" s="164">
        <v>1</v>
      </c>
      <c r="G80" s="164">
        <v>14</v>
      </c>
      <c r="H80" s="164">
        <v>1</v>
      </c>
      <c r="I80" s="164">
        <v>12</v>
      </c>
      <c r="J80" s="164">
        <v>2</v>
      </c>
      <c r="K80" s="168">
        <f>SUM(E80,G80,I80)</f>
        <v>32</v>
      </c>
      <c r="L80" s="168">
        <f>((E80*F80)*1.5)+((G80*H80)*1)+((I80*J80)*1)</f>
        <v>47</v>
      </c>
      <c r="M80" s="168"/>
      <c r="N80" s="103"/>
      <c r="P80" s="287" t="s">
        <v>1573</v>
      </c>
      <c r="Q80" s="227"/>
      <c r="R80" s="227"/>
      <c r="S80" s="227" t="s">
        <v>1573</v>
      </c>
      <c r="T80" s="287">
        <v>1.5</v>
      </c>
      <c r="U80" s="227" t="s">
        <v>908</v>
      </c>
      <c r="V80" s="227"/>
      <c r="W80" s="227"/>
      <c r="X80" s="227"/>
      <c r="Y80" s="227"/>
      <c r="Z80" s="612"/>
      <c r="AA80" s="604"/>
      <c r="AB80" s="604"/>
      <c r="AC80" s="613"/>
      <c r="AD80" s="612">
        <v>3</v>
      </c>
      <c r="AE80" s="604" t="s">
        <v>908</v>
      </c>
      <c r="AF80" s="604"/>
      <c r="AG80" s="604"/>
      <c r="AH80" s="604"/>
      <c r="AI80" s="604"/>
      <c r="AJ80" s="287"/>
      <c r="AK80" s="227"/>
      <c r="AL80" s="227"/>
      <c r="AM80" s="227"/>
      <c r="AN80" s="287" t="s">
        <v>1423</v>
      </c>
      <c r="AO80" s="227" t="s">
        <v>908</v>
      </c>
      <c r="AP80" s="227"/>
      <c r="AQ80" s="614"/>
    </row>
    <row r="81" spans="1:43" ht="12" x14ac:dyDescent="0.2">
      <c r="A81" s="227" t="s">
        <v>1589</v>
      </c>
      <c r="B81" s="632" t="s">
        <v>1021</v>
      </c>
      <c r="C81" s="77" t="s">
        <v>600</v>
      </c>
      <c r="D81" s="167">
        <v>3</v>
      </c>
      <c r="E81" s="164">
        <v>12</v>
      </c>
      <c r="F81" s="164">
        <v>1</v>
      </c>
      <c r="G81" s="164">
        <v>24</v>
      </c>
      <c r="H81" s="164">
        <v>1</v>
      </c>
      <c r="I81" s="164">
        <v>12</v>
      </c>
      <c r="J81" s="164">
        <v>2</v>
      </c>
      <c r="K81" s="168">
        <f>SUM(E81,G81,I81)</f>
        <v>48</v>
      </c>
      <c r="L81" s="168">
        <f>((E81*F81)*1.5)+((G81*H81)*1)+((I81*J81)*1)</f>
        <v>66</v>
      </c>
      <c r="M81" s="168"/>
      <c r="N81" s="103"/>
      <c r="P81" s="287" t="s">
        <v>1525</v>
      </c>
      <c r="Q81" s="227"/>
      <c r="R81" s="227"/>
      <c r="S81" s="227" t="s">
        <v>1525</v>
      </c>
      <c r="T81" s="287">
        <v>1</v>
      </c>
      <c r="U81" s="227" t="s">
        <v>908</v>
      </c>
      <c r="V81" s="227">
        <v>1</v>
      </c>
      <c r="W81" s="227" t="s">
        <v>908</v>
      </c>
      <c r="X81" s="227"/>
      <c r="Y81" s="227"/>
      <c r="Z81" s="612"/>
      <c r="AA81" s="604"/>
      <c r="AB81" s="604"/>
      <c r="AC81" s="613"/>
      <c r="AD81" s="612">
        <v>3</v>
      </c>
      <c r="AE81" s="604" t="s">
        <v>908</v>
      </c>
      <c r="AF81" s="604"/>
      <c r="AG81" s="604"/>
      <c r="AH81" s="604"/>
      <c r="AI81" s="604"/>
      <c r="AJ81" s="287"/>
      <c r="AK81" s="227"/>
      <c r="AL81" s="227"/>
      <c r="AM81" s="227"/>
      <c r="AN81" s="287" t="s">
        <v>1424</v>
      </c>
      <c r="AO81" s="227" t="s">
        <v>908</v>
      </c>
      <c r="AP81" s="227"/>
      <c r="AQ81" s="614"/>
    </row>
    <row r="82" spans="1:43" ht="12" x14ac:dyDescent="0.2">
      <c r="A82" s="227" t="s">
        <v>1586</v>
      </c>
      <c r="B82" s="632" t="s">
        <v>1022</v>
      </c>
      <c r="C82" s="77" t="s">
        <v>324</v>
      </c>
      <c r="D82" s="167">
        <v>2</v>
      </c>
      <c r="E82" s="164">
        <v>6</v>
      </c>
      <c r="F82" s="164">
        <v>1</v>
      </c>
      <c r="G82" s="164">
        <v>10</v>
      </c>
      <c r="H82" s="164">
        <v>1</v>
      </c>
      <c r="I82" s="164">
        <v>0</v>
      </c>
      <c r="J82" s="164">
        <v>2</v>
      </c>
      <c r="K82" s="168">
        <f>SUM(E82,G82,I82)</f>
        <v>16</v>
      </c>
      <c r="L82" s="168">
        <f>((E82*F82)*1.5)+((G82*H82)*1)+((I82*J82)*1)</f>
        <v>19</v>
      </c>
      <c r="M82" s="168"/>
      <c r="N82" s="103"/>
      <c r="P82" s="287" t="s">
        <v>1416</v>
      </c>
      <c r="Q82" s="227"/>
      <c r="R82" s="227"/>
      <c r="S82" s="227"/>
      <c r="T82" s="287">
        <v>1</v>
      </c>
      <c r="U82" s="227" t="s">
        <v>908</v>
      </c>
      <c r="V82" s="227"/>
      <c r="W82" s="227"/>
      <c r="X82" s="227"/>
      <c r="Y82" s="227"/>
      <c r="Z82" s="612"/>
      <c r="AA82" s="604"/>
      <c r="AB82" s="604"/>
      <c r="AC82" s="613"/>
      <c r="AD82" s="612">
        <v>2</v>
      </c>
      <c r="AE82" s="604" t="s">
        <v>908</v>
      </c>
      <c r="AF82" s="604"/>
      <c r="AG82" s="604"/>
      <c r="AH82" s="604"/>
      <c r="AI82" s="604"/>
      <c r="AJ82" s="287"/>
      <c r="AK82" s="227"/>
      <c r="AL82" s="227"/>
      <c r="AM82" s="227"/>
      <c r="AN82" s="287" t="s">
        <v>1417</v>
      </c>
      <c r="AO82" s="227" t="s">
        <v>908</v>
      </c>
      <c r="AP82" s="227"/>
      <c r="AQ82" s="614"/>
    </row>
    <row r="83" spans="1:43" ht="12" x14ac:dyDescent="0.2">
      <c r="A83" s="227" t="s">
        <v>1584</v>
      </c>
      <c r="B83" s="632" t="s">
        <v>1023</v>
      </c>
      <c r="C83" s="77" t="s">
        <v>325</v>
      </c>
      <c r="D83" s="167">
        <v>3</v>
      </c>
      <c r="E83" s="164">
        <v>4</v>
      </c>
      <c r="F83" s="164">
        <v>1</v>
      </c>
      <c r="G83" s="164">
        <v>10</v>
      </c>
      <c r="H83" s="164">
        <v>1</v>
      </c>
      <c r="I83" s="164">
        <v>12</v>
      </c>
      <c r="J83" s="164">
        <v>2</v>
      </c>
      <c r="K83" s="168">
        <f>SUM(E83,G83,I83)</f>
        <v>26</v>
      </c>
      <c r="L83" s="168">
        <f>((E83*F83)*1.5)+((G83*H83)*1)+((I83*J83)*1)</f>
        <v>40</v>
      </c>
      <c r="M83" s="168"/>
      <c r="N83" s="103"/>
      <c r="P83" s="287" t="s">
        <v>1573</v>
      </c>
      <c r="Q83" s="227"/>
      <c r="R83" s="227"/>
      <c r="S83" s="227" t="s">
        <v>1573</v>
      </c>
      <c r="T83" s="287">
        <v>1.5</v>
      </c>
      <c r="U83" s="227" t="s">
        <v>908</v>
      </c>
      <c r="V83" s="227"/>
      <c r="W83" s="227"/>
      <c r="X83" s="227"/>
      <c r="Y83" s="227"/>
      <c r="Z83" s="612"/>
      <c r="AA83" s="604"/>
      <c r="AB83" s="604"/>
      <c r="AC83" s="613"/>
      <c r="AD83" s="612">
        <v>3</v>
      </c>
      <c r="AE83" s="604" t="s">
        <v>908</v>
      </c>
      <c r="AF83" s="604"/>
      <c r="AG83" s="604"/>
      <c r="AH83" s="604"/>
      <c r="AI83" s="604"/>
      <c r="AJ83" s="287"/>
      <c r="AK83" s="227"/>
      <c r="AL83" s="227"/>
      <c r="AM83" s="227"/>
      <c r="AN83" s="287" t="s">
        <v>1423</v>
      </c>
      <c r="AO83" s="227" t="s">
        <v>908</v>
      </c>
      <c r="AP83" s="227"/>
      <c r="AQ83" s="614"/>
    </row>
    <row r="84" spans="1:43" ht="24" x14ac:dyDescent="0.2">
      <c r="A84" s="227"/>
      <c r="B84" s="633" t="s">
        <v>1024</v>
      </c>
      <c r="C84" s="76" t="s">
        <v>830</v>
      </c>
      <c r="D84" s="631"/>
      <c r="E84" s="631"/>
      <c r="F84" s="160"/>
      <c r="G84" s="631"/>
      <c r="H84" s="160"/>
      <c r="I84" s="160"/>
      <c r="J84" s="160"/>
      <c r="K84" s="160"/>
      <c r="L84" s="160"/>
      <c r="M84" s="160"/>
      <c r="N84" s="162"/>
      <c r="P84" s="773"/>
      <c r="Q84" s="602"/>
      <c r="R84" s="602"/>
      <c r="S84" s="602"/>
      <c r="T84" s="773"/>
      <c r="U84" s="602"/>
      <c r="V84" s="602"/>
      <c r="W84" s="602"/>
      <c r="X84" s="602"/>
      <c r="Y84" s="602"/>
      <c r="Z84" s="773"/>
      <c r="AA84" s="602"/>
      <c r="AB84" s="602"/>
      <c r="AC84" s="774"/>
      <c r="AD84" s="773"/>
      <c r="AE84" s="602"/>
      <c r="AF84" s="602"/>
      <c r="AG84" s="602"/>
      <c r="AH84" s="602"/>
      <c r="AI84" s="602"/>
      <c r="AJ84" s="785"/>
      <c r="AK84" s="603"/>
      <c r="AL84" s="603"/>
      <c r="AM84" s="603"/>
      <c r="AN84" s="773"/>
      <c r="AO84" s="602"/>
      <c r="AP84" s="602"/>
      <c r="AQ84" s="774"/>
    </row>
    <row r="85" spans="1:43" s="608" customFormat="1" ht="24.75" customHeight="1" x14ac:dyDescent="0.2">
      <c r="A85" s="609" t="s">
        <v>1363</v>
      </c>
      <c r="B85" s="253" t="s">
        <v>942</v>
      </c>
      <c r="C85" s="79" t="s">
        <v>732</v>
      </c>
      <c r="D85" s="605">
        <v>2</v>
      </c>
      <c r="E85" s="606">
        <v>2</v>
      </c>
      <c r="F85" s="605">
        <v>1</v>
      </c>
      <c r="G85" s="605">
        <v>12</v>
      </c>
      <c r="H85" s="605">
        <v>1</v>
      </c>
      <c r="I85" s="605">
        <v>0</v>
      </c>
      <c r="J85" s="605">
        <v>2</v>
      </c>
      <c r="K85" s="607">
        <v>20</v>
      </c>
      <c r="L85" s="607">
        <f>((E85*F85)*1.5)+((G85*H85)*1)+((I85*J85)*1)</f>
        <v>15</v>
      </c>
      <c r="M85" s="607"/>
      <c r="N85" s="1696" t="s">
        <v>1861</v>
      </c>
      <c r="P85" s="610" t="s">
        <v>1416</v>
      </c>
      <c r="Q85" s="609"/>
      <c r="R85" s="609" t="s">
        <v>1416</v>
      </c>
      <c r="S85" s="609"/>
      <c r="T85" s="610"/>
      <c r="U85" s="609"/>
      <c r="V85" s="609"/>
      <c r="W85" s="609"/>
      <c r="X85" s="609"/>
      <c r="Y85" s="609"/>
      <c r="Z85" s="792" t="s">
        <v>1416</v>
      </c>
      <c r="AA85" s="622"/>
      <c r="AB85" s="622" t="s">
        <v>1416</v>
      </c>
      <c r="AC85" s="793"/>
      <c r="AD85" s="792"/>
      <c r="AE85" s="622"/>
      <c r="AF85" s="622"/>
      <c r="AG85" s="622"/>
      <c r="AH85" s="622"/>
      <c r="AI85" s="622"/>
      <c r="AJ85" s="610" t="s">
        <v>1431</v>
      </c>
      <c r="AK85" s="609"/>
      <c r="AL85" s="609"/>
      <c r="AM85" s="609"/>
      <c r="AN85" s="610" t="s">
        <v>1431</v>
      </c>
      <c r="AO85" s="609"/>
      <c r="AP85" s="609"/>
      <c r="AQ85" s="611"/>
    </row>
    <row r="86" spans="1:43" ht="36" x14ac:dyDescent="0.2">
      <c r="A86" s="227"/>
      <c r="B86" s="633" t="s">
        <v>1025</v>
      </c>
      <c r="C86" s="78" t="s">
        <v>836</v>
      </c>
      <c r="D86" s="631"/>
      <c r="E86" s="631"/>
      <c r="F86" s="160"/>
      <c r="G86" s="631"/>
      <c r="H86" s="160"/>
      <c r="I86" s="160"/>
      <c r="J86" s="160"/>
      <c r="K86" s="160"/>
      <c r="L86" s="160"/>
      <c r="M86" s="160"/>
      <c r="N86" s="162"/>
      <c r="P86" s="773"/>
      <c r="Q86" s="602"/>
      <c r="R86" s="602"/>
      <c r="S86" s="602"/>
      <c r="T86" s="773"/>
      <c r="U86" s="602"/>
      <c r="V86" s="602"/>
      <c r="W86" s="602"/>
      <c r="X86" s="602"/>
      <c r="Y86" s="602"/>
      <c r="Z86" s="773"/>
      <c r="AA86" s="602"/>
      <c r="AB86" s="602"/>
      <c r="AC86" s="774"/>
      <c r="AD86" s="773"/>
      <c r="AE86" s="602"/>
      <c r="AF86" s="602"/>
      <c r="AG86" s="602"/>
      <c r="AH86" s="602"/>
      <c r="AI86" s="602"/>
      <c r="AJ86" s="785"/>
      <c r="AK86" s="603"/>
      <c r="AL86" s="603"/>
      <c r="AM86" s="603"/>
      <c r="AN86" s="773"/>
      <c r="AO86" s="602"/>
      <c r="AP86" s="602"/>
      <c r="AQ86" s="774"/>
    </row>
    <row r="87" spans="1:43" s="608" customFormat="1" ht="18.75" customHeight="1" x14ac:dyDescent="0.2">
      <c r="A87" s="609" t="s">
        <v>1350</v>
      </c>
      <c r="B87" s="253" t="s">
        <v>550</v>
      </c>
      <c r="C87" s="79" t="s">
        <v>76</v>
      </c>
      <c r="D87" s="605">
        <v>2</v>
      </c>
      <c r="E87" s="606">
        <v>0</v>
      </c>
      <c r="F87" s="605">
        <v>1</v>
      </c>
      <c r="G87" s="605">
        <v>20</v>
      </c>
      <c r="H87" s="605">
        <v>1</v>
      </c>
      <c r="I87" s="605">
        <v>0</v>
      </c>
      <c r="J87" s="605">
        <v>2</v>
      </c>
      <c r="K87" s="607">
        <f>SUM(E87,G87,I87)</f>
        <v>20</v>
      </c>
      <c r="L87" s="607">
        <f>((E87*F87)*1.5)+((G87*H87)*1)+((I87*J87)*1)</f>
        <v>20</v>
      </c>
      <c r="M87" s="607"/>
      <c r="N87" s="413" t="s">
        <v>58</v>
      </c>
      <c r="P87" s="610" t="s">
        <v>1416</v>
      </c>
      <c r="Q87" s="609"/>
      <c r="R87" s="609" t="s">
        <v>1416</v>
      </c>
      <c r="S87" s="609"/>
      <c r="T87" s="610"/>
      <c r="U87" s="609"/>
      <c r="V87" s="609"/>
      <c r="W87" s="609"/>
      <c r="X87" s="609"/>
      <c r="Y87" s="609"/>
      <c r="Z87" s="792" t="s">
        <v>1416</v>
      </c>
      <c r="AA87" s="622"/>
      <c r="AB87" s="622" t="s">
        <v>1416</v>
      </c>
      <c r="AC87" s="793"/>
      <c r="AD87" s="792"/>
      <c r="AE87" s="622"/>
      <c r="AF87" s="622"/>
      <c r="AG87" s="622"/>
      <c r="AH87" s="622"/>
      <c r="AI87" s="622"/>
      <c r="AJ87" s="2024" t="s">
        <v>1562</v>
      </c>
      <c r="AK87" s="2025"/>
      <c r="AL87" s="2025"/>
      <c r="AM87" s="2025"/>
      <c r="AN87" s="2025"/>
      <c r="AO87" s="2025"/>
      <c r="AP87" s="2025"/>
      <c r="AQ87" s="2026"/>
    </row>
    <row r="88" spans="1:43" ht="24" x14ac:dyDescent="0.2">
      <c r="A88" s="227"/>
      <c r="B88" s="633" t="s">
        <v>1026</v>
      </c>
      <c r="C88" s="617" t="s">
        <v>839</v>
      </c>
      <c r="D88" s="631"/>
      <c r="E88" s="631"/>
      <c r="F88" s="160"/>
      <c r="G88" s="631"/>
      <c r="H88" s="160"/>
      <c r="I88" s="160"/>
      <c r="J88" s="160"/>
      <c r="K88" s="160"/>
      <c r="L88" s="160"/>
      <c r="M88" s="160"/>
      <c r="N88" s="162"/>
      <c r="P88" s="773"/>
      <c r="Q88" s="602"/>
      <c r="R88" s="602"/>
      <c r="S88" s="602"/>
      <c r="T88" s="773"/>
      <c r="U88" s="602"/>
      <c r="V88" s="602"/>
      <c r="W88" s="602"/>
      <c r="X88" s="602"/>
      <c r="Y88" s="602"/>
      <c r="Z88" s="773"/>
      <c r="AA88" s="602"/>
      <c r="AB88" s="602"/>
      <c r="AC88" s="774"/>
      <c r="AD88" s="773"/>
      <c r="AE88" s="602"/>
      <c r="AF88" s="602"/>
      <c r="AG88" s="602"/>
      <c r="AH88" s="602"/>
      <c r="AI88" s="602"/>
      <c r="AJ88" s="785"/>
      <c r="AK88" s="603"/>
      <c r="AL88" s="603"/>
      <c r="AM88" s="603"/>
      <c r="AN88" s="773"/>
      <c r="AO88" s="602"/>
      <c r="AP88" s="602"/>
      <c r="AQ88" s="774"/>
    </row>
    <row r="89" spans="1:43" s="608" customFormat="1" ht="19.5" customHeight="1" thickBot="1" x14ac:dyDescent="0.25">
      <c r="A89" s="609"/>
      <c r="B89" s="253" t="s">
        <v>551</v>
      </c>
      <c r="C89" s="645" t="s">
        <v>77</v>
      </c>
      <c r="D89" s="606">
        <v>2</v>
      </c>
      <c r="E89" s="605">
        <v>0</v>
      </c>
      <c r="F89" s="605">
        <v>1</v>
      </c>
      <c r="G89" s="605">
        <v>16</v>
      </c>
      <c r="H89" s="605">
        <v>1</v>
      </c>
      <c r="I89" s="605">
        <v>0</v>
      </c>
      <c r="J89" s="605">
        <v>2</v>
      </c>
      <c r="K89" s="607">
        <f>SUM(E89,G89,I89)</f>
        <v>16</v>
      </c>
      <c r="L89" s="607">
        <f>((E89*F89)*1.5)+((G89*H89)*1)+((I89*J89)*1)</f>
        <v>16</v>
      </c>
      <c r="M89" s="607"/>
      <c r="N89" s="413" t="s">
        <v>58</v>
      </c>
      <c r="P89" s="775" t="s">
        <v>1496</v>
      </c>
      <c r="Q89" s="776"/>
      <c r="R89" s="776"/>
      <c r="S89" s="776"/>
      <c r="T89" s="775"/>
      <c r="U89" s="776"/>
      <c r="V89" s="776"/>
      <c r="W89" s="776"/>
      <c r="X89" s="776"/>
      <c r="Y89" s="776"/>
      <c r="Z89" s="782"/>
      <c r="AA89" s="783"/>
      <c r="AB89" s="783"/>
      <c r="AC89" s="784"/>
      <c r="AD89" s="782"/>
      <c r="AE89" s="783"/>
      <c r="AF89" s="783"/>
      <c r="AG89" s="783"/>
      <c r="AH89" s="783"/>
      <c r="AI89" s="783"/>
      <c r="AJ89" s="775"/>
      <c r="AK89" s="776"/>
      <c r="AL89" s="776"/>
      <c r="AM89" s="776"/>
      <c r="AN89" s="775"/>
      <c r="AO89" s="776"/>
      <c r="AP89" s="776"/>
      <c r="AQ89" s="777"/>
    </row>
    <row r="90" spans="1:43" ht="12" x14ac:dyDescent="0.2">
      <c r="B90" s="139"/>
      <c r="C90" s="236" t="s">
        <v>32</v>
      </c>
      <c r="D90" s="262">
        <f>SUM(D69,D72,D73,D74,D80,D81,D82,D83,D85,D87,D89)</f>
        <v>30</v>
      </c>
      <c r="E90" s="262">
        <f>SUM(E69,E72,E73,E74,E80,E81,E82,E83,E85,E87,E89)</f>
        <v>60</v>
      </c>
      <c r="F90" s="625">
        <v>1</v>
      </c>
      <c r="G90" s="262">
        <f>SUM(G69,G72,G73,G74,G80,G81,G82,G83,G85,G87,G89)</f>
        <v>188</v>
      </c>
      <c r="H90" s="625">
        <v>1</v>
      </c>
      <c r="I90" s="262">
        <f>SUM(I69,I72,I73,I74,I80,I81,I82,I83,I85,I87,I89)</f>
        <v>42</v>
      </c>
      <c r="J90" s="625">
        <v>2</v>
      </c>
      <c r="K90" s="626">
        <f>SUM(K69:K74,K80:K89)</f>
        <v>296</v>
      </c>
      <c r="L90" s="626">
        <f>SUM(L69:L89)</f>
        <v>451</v>
      </c>
      <c r="M90" s="1089"/>
      <c r="N90" s="411"/>
    </row>
    <row r="91" spans="1:43" ht="15" customHeight="1" x14ac:dyDescent="0.2">
      <c r="B91" s="139"/>
      <c r="C91" s="627" t="s">
        <v>27</v>
      </c>
      <c r="D91" s="239">
        <f>SUM(D63,D90)</f>
        <v>60</v>
      </c>
      <c r="E91" s="239">
        <f>SUM(E63,E90)</f>
        <v>120</v>
      </c>
      <c r="F91" s="238">
        <v>1</v>
      </c>
      <c r="G91" s="239">
        <f>SUM(G63,G90)</f>
        <v>312</v>
      </c>
      <c r="H91" s="237">
        <v>1</v>
      </c>
      <c r="I91" s="239">
        <f>SUM(I63,I90)</f>
        <v>90</v>
      </c>
      <c r="J91" s="238">
        <v>2</v>
      </c>
      <c r="K91" s="626">
        <f>SUM(K63,K90)</f>
        <v>592</v>
      </c>
      <c r="L91" s="626">
        <f>SUM(L63,L90)</f>
        <v>731</v>
      </c>
      <c r="M91" s="1102"/>
      <c r="N91" s="415"/>
    </row>
    <row r="92" spans="1:43" ht="15" customHeight="1" thickBot="1" x14ac:dyDescent="0.25">
      <c r="B92" s="139"/>
      <c r="C92" s="454"/>
      <c r="D92" s="199"/>
      <c r="E92" s="199"/>
      <c r="F92" s="198"/>
      <c r="G92" s="199"/>
      <c r="H92" s="197"/>
      <c r="I92" s="199"/>
      <c r="J92" s="198"/>
      <c r="K92" s="200"/>
      <c r="L92" s="200"/>
      <c r="M92" s="200"/>
      <c r="N92" s="1604" t="s">
        <v>19</v>
      </c>
    </row>
    <row r="93" spans="1:43" ht="24" customHeight="1" thickBot="1" x14ac:dyDescent="0.25">
      <c r="B93" s="139"/>
      <c r="C93" s="454"/>
      <c r="D93" s="1729" t="s">
        <v>19</v>
      </c>
      <c r="E93" s="1729"/>
      <c r="F93" s="1729"/>
      <c r="G93" s="1729"/>
      <c r="H93" s="197"/>
      <c r="I93" s="199" t="s">
        <v>19</v>
      </c>
      <c r="J93" s="198"/>
      <c r="K93" s="1730" t="s">
        <v>19</v>
      </c>
      <c r="L93" s="1730"/>
      <c r="M93" s="200" t="s">
        <v>19</v>
      </c>
      <c r="N93" s="416"/>
      <c r="P93" s="1920" t="s">
        <v>559</v>
      </c>
      <c r="Q93" s="1921"/>
      <c r="R93" s="1921"/>
      <c r="S93" s="1921"/>
      <c r="T93" s="1921"/>
      <c r="U93" s="1921"/>
      <c r="V93" s="1921"/>
      <c r="W93" s="1921"/>
      <c r="X93" s="1921"/>
      <c r="Y93" s="1921"/>
      <c r="Z93" s="1980" t="s">
        <v>560</v>
      </c>
      <c r="AA93" s="1981"/>
      <c r="AB93" s="1981"/>
      <c r="AC93" s="1981"/>
      <c r="AD93" s="1981"/>
      <c r="AE93" s="1981"/>
      <c r="AF93" s="1981"/>
      <c r="AG93" s="1981"/>
      <c r="AH93" s="1981"/>
      <c r="AI93" s="1981"/>
      <c r="AJ93" s="2001" t="s">
        <v>608</v>
      </c>
      <c r="AK93" s="2002"/>
      <c r="AL93" s="2002"/>
      <c r="AM93" s="2002"/>
      <c r="AN93" s="1998" t="s">
        <v>607</v>
      </c>
      <c r="AO93" s="2004"/>
      <c r="AP93" s="2004"/>
      <c r="AQ93" s="1999"/>
    </row>
    <row r="94" spans="1:43" ht="29.25" customHeight="1" x14ac:dyDescent="0.2">
      <c r="B94" s="139"/>
      <c r="C94" s="1066"/>
      <c r="D94" s="146"/>
      <c r="I94" s="147"/>
      <c r="J94" s="147"/>
      <c r="K94" s="1731" t="s">
        <v>19</v>
      </c>
      <c r="L94" s="1731"/>
      <c r="M94" s="1731"/>
      <c r="N94" s="1731"/>
      <c r="P94" s="1966" t="s">
        <v>561</v>
      </c>
      <c r="Q94" s="1967"/>
      <c r="R94" s="1967"/>
      <c r="S94" s="1967"/>
      <c r="T94" s="2020" t="s">
        <v>562</v>
      </c>
      <c r="U94" s="2021"/>
      <c r="V94" s="2021"/>
      <c r="W94" s="2021"/>
      <c r="X94" s="2021"/>
      <c r="Y94" s="2021"/>
      <c r="Z94" s="1970" t="s">
        <v>563</v>
      </c>
      <c r="AA94" s="1971"/>
      <c r="AB94" s="1971"/>
      <c r="AC94" s="1972"/>
      <c r="AD94" s="1970" t="s">
        <v>564</v>
      </c>
      <c r="AE94" s="1971"/>
      <c r="AF94" s="1971"/>
      <c r="AG94" s="1971"/>
      <c r="AH94" s="1971"/>
      <c r="AI94" s="1971"/>
      <c r="AJ94" s="1977" t="s">
        <v>613</v>
      </c>
      <c r="AK94" s="1978"/>
      <c r="AL94" s="1978"/>
      <c r="AM94" s="1979"/>
      <c r="AN94" s="1973" t="s">
        <v>565</v>
      </c>
      <c r="AO94" s="2012"/>
      <c r="AP94" s="2012"/>
      <c r="AQ94" s="1974"/>
    </row>
    <row r="95" spans="1:43" ht="15" customHeight="1" x14ac:dyDescent="0.2">
      <c r="B95" s="149" t="s">
        <v>617</v>
      </c>
      <c r="C95" s="149" t="s">
        <v>398</v>
      </c>
      <c r="D95" s="628" t="s">
        <v>5</v>
      </c>
      <c r="E95" s="1244" t="s">
        <v>305</v>
      </c>
      <c r="F95" s="150"/>
      <c r="G95" s="150"/>
      <c r="H95" s="150"/>
      <c r="I95" s="150"/>
      <c r="J95" s="150"/>
      <c r="K95" s="150"/>
      <c r="L95" s="150"/>
      <c r="M95" s="1091"/>
      <c r="N95" s="151"/>
      <c r="P95" s="477" t="s">
        <v>566</v>
      </c>
      <c r="Q95" s="476" t="s">
        <v>567</v>
      </c>
      <c r="R95" s="476" t="s">
        <v>568</v>
      </c>
      <c r="S95" s="476" t="s">
        <v>570</v>
      </c>
      <c r="T95" s="1975" t="s">
        <v>566</v>
      </c>
      <c r="U95" s="1976"/>
      <c r="V95" s="1976" t="s">
        <v>567</v>
      </c>
      <c r="W95" s="1976"/>
      <c r="X95" s="1976" t="s">
        <v>572</v>
      </c>
      <c r="Y95" s="1976"/>
      <c r="Z95" s="273" t="s">
        <v>566</v>
      </c>
      <c r="AA95" s="274" t="s">
        <v>567</v>
      </c>
      <c r="AB95" s="274" t="s">
        <v>568</v>
      </c>
      <c r="AC95" s="306" t="s">
        <v>570</v>
      </c>
      <c r="AD95" s="1989" t="s">
        <v>566</v>
      </c>
      <c r="AE95" s="2000"/>
      <c r="AF95" s="2019" t="s">
        <v>567</v>
      </c>
      <c r="AG95" s="2000"/>
      <c r="AH95" s="2019" t="s">
        <v>572</v>
      </c>
      <c r="AI95" s="2000"/>
      <c r="AJ95" s="1987" t="s">
        <v>566</v>
      </c>
      <c r="AK95" s="2008"/>
      <c r="AL95" s="1997" t="s">
        <v>572</v>
      </c>
      <c r="AM95" s="1988"/>
      <c r="AN95" s="1987" t="s">
        <v>566</v>
      </c>
      <c r="AO95" s="2008"/>
      <c r="AP95" s="1997" t="s">
        <v>572</v>
      </c>
      <c r="AQ95" s="1988"/>
    </row>
    <row r="96" spans="1:43" ht="38.25" customHeight="1" x14ac:dyDescent="0.2">
      <c r="A96" s="672" t="s">
        <v>1341</v>
      </c>
      <c r="B96" s="152" t="s">
        <v>1027</v>
      </c>
      <c r="C96" s="649" t="s">
        <v>25</v>
      </c>
      <c r="D96" s="630"/>
      <c r="E96" s="154" t="s">
        <v>7</v>
      </c>
      <c r="F96" s="154" t="s">
        <v>8</v>
      </c>
      <c r="G96" s="155" t="s">
        <v>9</v>
      </c>
      <c r="H96" s="156" t="s">
        <v>8</v>
      </c>
      <c r="I96" s="155" t="s">
        <v>10</v>
      </c>
      <c r="J96" s="156" t="s">
        <v>11</v>
      </c>
      <c r="K96" s="157" t="s">
        <v>12</v>
      </c>
      <c r="L96" s="155" t="s">
        <v>13</v>
      </c>
      <c r="M96" s="156" t="s">
        <v>589</v>
      </c>
      <c r="N96" s="158" t="s">
        <v>14</v>
      </c>
      <c r="P96" s="275" t="s">
        <v>573</v>
      </c>
      <c r="Q96" s="276" t="s">
        <v>573</v>
      </c>
      <c r="R96" s="276" t="s">
        <v>573</v>
      </c>
      <c r="S96" s="276" t="s">
        <v>573</v>
      </c>
      <c r="T96" s="275" t="s">
        <v>573</v>
      </c>
      <c r="U96" s="276" t="s">
        <v>574</v>
      </c>
      <c r="V96" s="276" t="s">
        <v>573</v>
      </c>
      <c r="W96" s="276" t="s">
        <v>574</v>
      </c>
      <c r="X96" s="276" t="s">
        <v>573</v>
      </c>
      <c r="Y96" s="276" t="s">
        <v>574</v>
      </c>
      <c r="Z96" s="278" t="s">
        <v>573</v>
      </c>
      <c r="AA96" s="279" t="s">
        <v>573</v>
      </c>
      <c r="AB96" s="279" t="s">
        <v>573</v>
      </c>
      <c r="AC96" s="280" t="s">
        <v>573</v>
      </c>
      <c r="AD96" s="278" t="s">
        <v>573</v>
      </c>
      <c r="AE96" s="279" t="s">
        <v>574</v>
      </c>
      <c r="AF96" s="279" t="s">
        <v>573</v>
      </c>
      <c r="AG96" s="279" t="s">
        <v>574</v>
      </c>
      <c r="AH96" s="279" t="s">
        <v>573</v>
      </c>
      <c r="AI96" s="279" t="s">
        <v>574</v>
      </c>
      <c r="AJ96" s="522" t="s">
        <v>573</v>
      </c>
      <c r="AK96" s="523" t="s">
        <v>574</v>
      </c>
      <c r="AL96" s="523" t="s">
        <v>573</v>
      </c>
      <c r="AM96" s="524" t="s">
        <v>574</v>
      </c>
      <c r="AN96" s="522" t="s">
        <v>573</v>
      </c>
      <c r="AO96" s="523" t="s">
        <v>574</v>
      </c>
      <c r="AP96" s="523" t="s">
        <v>573</v>
      </c>
      <c r="AQ96" s="524" t="s">
        <v>574</v>
      </c>
    </row>
    <row r="97" spans="1:43" ht="27" customHeight="1" x14ac:dyDescent="0.2">
      <c r="A97" s="227"/>
      <c r="B97" s="696" t="s">
        <v>1028</v>
      </c>
      <c r="C97" s="1071" t="s">
        <v>822</v>
      </c>
      <c r="D97" s="631"/>
      <c r="E97" s="631"/>
      <c r="F97" s="160"/>
      <c r="G97" s="631"/>
      <c r="H97" s="160"/>
      <c r="I97" s="160"/>
      <c r="J97" s="160"/>
      <c r="K97" s="160"/>
      <c r="L97" s="160"/>
      <c r="M97" s="160"/>
      <c r="N97" s="162"/>
      <c r="P97" s="773"/>
      <c r="Q97" s="602"/>
      <c r="R97" s="602"/>
      <c r="S97" s="602"/>
      <c r="T97" s="773"/>
      <c r="U97" s="602"/>
      <c r="V97" s="602"/>
      <c r="W97" s="602"/>
      <c r="X97" s="602"/>
      <c r="Y97" s="602"/>
      <c r="Z97" s="773"/>
      <c r="AA97" s="602"/>
      <c r="AB97" s="602"/>
      <c r="AC97" s="774"/>
      <c r="AD97" s="773"/>
      <c r="AE97" s="602"/>
      <c r="AF97" s="602"/>
      <c r="AG97" s="602"/>
      <c r="AH97" s="602"/>
      <c r="AI97" s="602"/>
      <c r="AJ97" s="785"/>
      <c r="AK97" s="603"/>
      <c r="AL97" s="603"/>
      <c r="AM97" s="786"/>
      <c r="AN97" s="773"/>
      <c r="AO97" s="602"/>
      <c r="AP97" s="602"/>
      <c r="AQ97" s="774"/>
    </row>
    <row r="98" spans="1:43" ht="15" customHeight="1" x14ac:dyDescent="0.2">
      <c r="A98" s="227" t="s">
        <v>1590</v>
      </c>
      <c r="B98" s="695" t="s">
        <v>1029</v>
      </c>
      <c r="C98" s="77" t="s">
        <v>597</v>
      </c>
      <c r="D98" s="164">
        <v>7</v>
      </c>
      <c r="E98" s="164">
        <v>10</v>
      </c>
      <c r="F98" s="164">
        <v>1</v>
      </c>
      <c r="G98" s="164">
        <v>26</v>
      </c>
      <c r="H98" s="164">
        <v>1</v>
      </c>
      <c r="I98" s="164">
        <v>12</v>
      </c>
      <c r="J98" s="164">
        <v>2</v>
      </c>
      <c r="K98" s="168">
        <f>SUM(E98,G98,I98)</f>
        <v>48</v>
      </c>
      <c r="L98" s="168">
        <f>((E98*F98)*1.5)+((G98*H98)*1)+((I98*J98)*1)</f>
        <v>65</v>
      </c>
      <c r="M98" s="168"/>
      <c r="N98" s="103" t="s">
        <v>19</v>
      </c>
      <c r="P98" s="287" t="s">
        <v>1421</v>
      </c>
      <c r="Q98" s="227" t="s">
        <v>1421</v>
      </c>
      <c r="R98" s="227"/>
      <c r="S98" s="227" t="s">
        <v>1416</v>
      </c>
      <c r="T98" s="287">
        <v>3</v>
      </c>
      <c r="U98" s="227" t="s">
        <v>908</v>
      </c>
      <c r="V98" s="227"/>
      <c r="W98" s="227"/>
      <c r="X98" s="227"/>
      <c r="Y98" s="227"/>
      <c r="Z98" s="612"/>
      <c r="AA98" s="604"/>
      <c r="AB98" s="604"/>
      <c r="AC98" s="613"/>
      <c r="AD98" s="612">
        <v>7</v>
      </c>
      <c r="AE98" s="604" t="s">
        <v>908</v>
      </c>
      <c r="AF98" s="604"/>
      <c r="AG98" s="604"/>
      <c r="AH98" s="604"/>
      <c r="AI98" s="604"/>
      <c r="AJ98" s="287"/>
      <c r="AK98" s="227"/>
      <c r="AL98" s="227"/>
      <c r="AM98" s="614"/>
      <c r="AN98" s="287" t="s">
        <v>1574</v>
      </c>
      <c r="AO98" s="227" t="s">
        <v>908</v>
      </c>
      <c r="AP98" s="227"/>
      <c r="AQ98" s="614"/>
    </row>
    <row r="99" spans="1:43" ht="15" customHeight="1" x14ac:dyDescent="0.2">
      <c r="A99" s="227" t="s">
        <v>1591</v>
      </c>
      <c r="B99" s="695" t="s">
        <v>1030</v>
      </c>
      <c r="C99" s="77" t="s">
        <v>595</v>
      </c>
      <c r="D99" s="164">
        <v>7</v>
      </c>
      <c r="E99" s="164">
        <v>8</v>
      </c>
      <c r="F99" s="164">
        <v>1</v>
      </c>
      <c r="G99" s="164">
        <v>24</v>
      </c>
      <c r="H99" s="164">
        <v>1</v>
      </c>
      <c r="I99" s="164">
        <v>16</v>
      </c>
      <c r="J99" s="164">
        <v>2</v>
      </c>
      <c r="K99" s="168">
        <f>SUM(E99,G99,I99)</f>
        <v>48</v>
      </c>
      <c r="L99" s="168">
        <f>((E99*F99)*1.5)+((G99*H99)*1)+((I99*J99)*1)</f>
        <v>68</v>
      </c>
      <c r="M99" s="168"/>
      <c r="N99" s="103" t="s">
        <v>19</v>
      </c>
      <c r="P99" s="287" t="s">
        <v>1421</v>
      </c>
      <c r="Q99" s="227" t="s">
        <v>1421</v>
      </c>
      <c r="R99" s="227"/>
      <c r="S99" s="227" t="s">
        <v>1416</v>
      </c>
      <c r="T99" s="287">
        <v>3</v>
      </c>
      <c r="U99" s="227" t="s">
        <v>908</v>
      </c>
      <c r="V99" s="227"/>
      <c r="W99" s="227"/>
      <c r="X99" s="227"/>
      <c r="Y99" s="227"/>
      <c r="Z99" s="612"/>
      <c r="AA99" s="604"/>
      <c r="AB99" s="604"/>
      <c r="AC99" s="613"/>
      <c r="AD99" s="612">
        <v>7</v>
      </c>
      <c r="AE99" s="604" t="s">
        <v>908</v>
      </c>
      <c r="AF99" s="604"/>
      <c r="AG99" s="604"/>
      <c r="AH99" s="604"/>
      <c r="AI99" s="604"/>
      <c r="AJ99" s="287"/>
      <c r="AK99" s="227"/>
      <c r="AL99" s="227"/>
      <c r="AM99" s="614"/>
      <c r="AN99" s="287" t="s">
        <v>1574</v>
      </c>
      <c r="AO99" s="227" t="s">
        <v>908</v>
      </c>
      <c r="AP99" s="227"/>
      <c r="AQ99" s="614"/>
    </row>
    <row r="100" spans="1:43" ht="12" x14ac:dyDescent="0.2">
      <c r="A100" s="227"/>
      <c r="B100" s="175" t="s">
        <v>973</v>
      </c>
      <c r="C100" s="1078" t="s">
        <v>603</v>
      </c>
      <c r="D100" s="1065"/>
      <c r="E100" s="1065"/>
      <c r="F100" s="1065"/>
      <c r="G100" s="1065"/>
      <c r="H100" s="1065"/>
      <c r="I100" s="1065"/>
      <c r="J100" s="1065"/>
      <c r="K100" s="1103"/>
      <c r="L100" s="1103"/>
      <c r="M100" s="1103"/>
      <c r="N100" s="1266"/>
      <c r="P100" s="1104"/>
      <c r="T100" s="1104"/>
      <c r="Z100" s="1104"/>
      <c r="AC100" s="1105"/>
      <c r="AD100" s="1104"/>
      <c r="AJ100" s="1104"/>
      <c r="AM100" s="1105"/>
      <c r="AN100" s="1104"/>
      <c r="AQ100" s="1105"/>
    </row>
    <row r="101" spans="1:43" ht="15" customHeight="1" x14ac:dyDescent="0.2">
      <c r="A101" s="227" t="s">
        <v>1593</v>
      </c>
      <c r="B101" s="695" t="s">
        <v>1031</v>
      </c>
      <c r="C101" s="77" t="s">
        <v>598</v>
      </c>
      <c r="D101" s="164">
        <v>5</v>
      </c>
      <c r="E101" s="164">
        <v>6</v>
      </c>
      <c r="F101" s="164">
        <v>1</v>
      </c>
      <c r="G101" s="164">
        <v>26</v>
      </c>
      <c r="H101" s="164">
        <v>1</v>
      </c>
      <c r="I101" s="164">
        <v>0</v>
      </c>
      <c r="J101" s="164">
        <v>2</v>
      </c>
      <c r="K101" s="168">
        <f>SUM(E101,G101,I101)</f>
        <v>32</v>
      </c>
      <c r="L101" s="168">
        <f>((E101*F101)*1.5)+((G101*H101)*1)+((I101*J101)*1)</f>
        <v>35</v>
      </c>
      <c r="M101" s="168"/>
      <c r="N101" s="103" t="s">
        <v>19</v>
      </c>
      <c r="P101" s="287" t="s">
        <v>1421</v>
      </c>
      <c r="Q101" s="227" t="s">
        <v>1421</v>
      </c>
      <c r="R101" s="227"/>
      <c r="S101" s="227"/>
      <c r="T101" s="287">
        <v>2</v>
      </c>
      <c r="U101" s="227" t="s">
        <v>908</v>
      </c>
      <c r="V101" s="227"/>
      <c r="W101" s="227"/>
      <c r="X101" s="227"/>
      <c r="Y101" s="227"/>
      <c r="Z101" s="612"/>
      <c r="AA101" s="604"/>
      <c r="AB101" s="604"/>
      <c r="AC101" s="613"/>
      <c r="AD101" s="612">
        <v>5</v>
      </c>
      <c r="AE101" s="604" t="s">
        <v>908</v>
      </c>
      <c r="AF101" s="604"/>
      <c r="AG101" s="604"/>
      <c r="AH101" s="604"/>
      <c r="AI101" s="604"/>
      <c r="AJ101" s="287"/>
      <c r="AK101" s="227"/>
      <c r="AL101" s="227"/>
      <c r="AM101" s="614"/>
      <c r="AN101" s="287" t="s">
        <v>1575</v>
      </c>
      <c r="AO101" s="227" t="s">
        <v>908</v>
      </c>
      <c r="AP101" s="227"/>
      <c r="AQ101" s="614"/>
    </row>
    <row r="102" spans="1:43" ht="15" customHeight="1" x14ac:dyDescent="0.2">
      <c r="A102" s="227"/>
      <c r="B102" s="695" t="s">
        <v>1032</v>
      </c>
      <c r="C102" s="77" t="s">
        <v>329</v>
      </c>
      <c r="D102" s="164">
        <v>5</v>
      </c>
      <c r="E102" s="164">
        <v>6</v>
      </c>
      <c r="F102" s="164">
        <v>1</v>
      </c>
      <c r="G102" s="164">
        <v>26</v>
      </c>
      <c r="H102" s="164">
        <v>1</v>
      </c>
      <c r="I102" s="164">
        <v>0</v>
      </c>
      <c r="J102" s="164">
        <v>2</v>
      </c>
      <c r="K102" s="168">
        <f>SUM(E102,G102,I102)</f>
        <v>32</v>
      </c>
      <c r="L102" s="168">
        <f>((E102*F102)*1.5)+((G102*H102)*1)+((I102*J102)*1)</f>
        <v>35</v>
      </c>
      <c r="M102" s="168"/>
      <c r="N102" s="103" t="s">
        <v>19</v>
      </c>
      <c r="P102" s="287" t="s">
        <v>1421</v>
      </c>
      <c r="Q102" s="227" t="s">
        <v>1421</v>
      </c>
      <c r="R102" s="227"/>
      <c r="S102" s="227"/>
      <c r="T102" s="287">
        <v>2</v>
      </c>
      <c r="U102" s="227" t="s">
        <v>908</v>
      </c>
      <c r="V102" s="227"/>
      <c r="W102" s="227"/>
      <c r="X102" s="227"/>
      <c r="Y102" s="227"/>
      <c r="Z102" s="612"/>
      <c r="AA102" s="604"/>
      <c r="AB102" s="604"/>
      <c r="AC102" s="613"/>
      <c r="AD102" s="612">
        <v>5</v>
      </c>
      <c r="AE102" s="604" t="s">
        <v>908</v>
      </c>
      <c r="AF102" s="604"/>
      <c r="AG102" s="604"/>
      <c r="AH102" s="604"/>
      <c r="AI102" s="604"/>
      <c r="AJ102" s="287"/>
      <c r="AK102" s="227"/>
      <c r="AL102" s="227"/>
      <c r="AM102" s="614"/>
      <c r="AN102" s="287" t="s">
        <v>1575</v>
      </c>
      <c r="AO102" s="227" t="s">
        <v>908</v>
      </c>
      <c r="AP102" s="227"/>
      <c r="AQ102" s="614"/>
    </row>
    <row r="103" spans="1:43" ht="24" x14ac:dyDescent="0.2">
      <c r="A103" s="227"/>
      <c r="B103" s="696" t="s">
        <v>1033</v>
      </c>
      <c r="C103" s="76" t="s">
        <v>825</v>
      </c>
      <c r="D103" s="164"/>
      <c r="E103" s="164"/>
      <c r="F103" s="164"/>
      <c r="G103" s="164"/>
      <c r="H103" s="164"/>
      <c r="I103" s="164"/>
      <c r="J103" s="164"/>
      <c r="K103" s="168"/>
      <c r="L103" s="168"/>
      <c r="M103" s="168"/>
      <c r="N103" s="103"/>
      <c r="P103" s="287"/>
      <c r="Q103" s="227"/>
      <c r="R103" s="227"/>
      <c r="S103" s="227"/>
      <c r="T103" s="287"/>
      <c r="U103" s="227"/>
      <c r="V103" s="227"/>
      <c r="W103" s="227"/>
      <c r="X103" s="227"/>
      <c r="Y103" s="227"/>
      <c r="Z103" s="612"/>
      <c r="AA103" s="604"/>
      <c r="AB103" s="604"/>
      <c r="AC103" s="613"/>
      <c r="AD103" s="612"/>
      <c r="AE103" s="604"/>
      <c r="AF103" s="604"/>
      <c r="AG103" s="604"/>
      <c r="AH103" s="604"/>
      <c r="AI103" s="604"/>
      <c r="AJ103" s="287"/>
      <c r="AK103" s="227"/>
      <c r="AL103" s="227"/>
      <c r="AM103" s="614"/>
      <c r="AN103" s="287"/>
      <c r="AO103" s="227"/>
      <c r="AP103" s="227"/>
      <c r="AQ103" s="614"/>
    </row>
    <row r="104" spans="1:43" ht="15" customHeight="1" x14ac:dyDescent="0.2">
      <c r="A104" s="227" t="s">
        <v>1592</v>
      </c>
      <c r="B104" s="695" t="s">
        <v>1034</v>
      </c>
      <c r="C104" s="77" t="s">
        <v>328</v>
      </c>
      <c r="D104" s="164">
        <v>5</v>
      </c>
      <c r="E104" s="164">
        <v>6</v>
      </c>
      <c r="F104" s="164">
        <v>1</v>
      </c>
      <c r="G104" s="164">
        <v>14</v>
      </c>
      <c r="H104" s="164">
        <v>1</v>
      </c>
      <c r="I104" s="164">
        <v>12</v>
      </c>
      <c r="J104" s="164">
        <v>2</v>
      </c>
      <c r="K104" s="168">
        <f>SUM(E104,G104,I104)</f>
        <v>32</v>
      </c>
      <c r="L104" s="168">
        <f>((E104*F104)*1.5)+((G104*H104)*1)+((I104*J104)*1)</f>
        <v>47</v>
      </c>
      <c r="M104" s="168"/>
      <c r="N104" s="103" t="s">
        <v>19</v>
      </c>
      <c r="P104" s="287" t="s">
        <v>1421</v>
      </c>
      <c r="Q104" s="227"/>
      <c r="R104" s="227"/>
      <c r="S104" s="227" t="s">
        <v>1421</v>
      </c>
      <c r="T104" s="287">
        <v>2</v>
      </c>
      <c r="U104" s="227" t="s">
        <v>908</v>
      </c>
      <c r="V104" s="227"/>
      <c r="W104" s="227"/>
      <c r="X104" s="227"/>
      <c r="Y104" s="227"/>
      <c r="Z104" s="612"/>
      <c r="AA104" s="604"/>
      <c r="AB104" s="604"/>
      <c r="AC104" s="613"/>
      <c r="AD104" s="612">
        <v>5</v>
      </c>
      <c r="AE104" s="604" t="s">
        <v>908</v>
      </c>
      <c r="AF104" s="604"/>
      <c r="AG104" s="604"/>
      <c r="AH104" s="604"/>
      <c r="AI104" s="604"/>
      <c r="AJ104" s="287"/>
      <c r="AK104" s="227"/>
      <c r="AL104" s="227"/>
      <c r="AM104" s="614"/>
      <c r="AN104" s="287" t="s">
        <v>1575</v>
      </c>
      <c r="AO104" s="227" t="s">
        <v>908</v>
      </c>
      <c r="AP104" s="227"/>
      <c r="AQ104" s="614"/>
    </row>
    <row r="105" spans="1:43" s="608" customFormat="1" ht="12" x14ac:dyDescent="0.2">
      <c r="A105" s="609" t="s">
        <v>1351</v>
      </c>
      <c r="B105" s="253" t="s">
        <v>554</v>
      </c>
      <c r="C105" s="253" t="s">
        <v>66</v>
      </c>
      <c r="D105" s="606">
        <v>2</v>
      </c>
      <c r="E105" s="605">
        <v>2</v>
      </c>
      <c r="F105" s="605">
        <v>1</v>
      </c>
      <c r="G105" s="605">
        <v>14</v>
      </c>
      <c r="H105" s="605">
        <v>1</v>
      </c>
      <c r="I105" s="605">
        <v>0</v>
      </c>
      <c r="J105" s="605">
        <v>2</v>
      </c>
      <c r="K105" s="607">
        <f>SUM(E105,G105,I105)</f>
        <v>16</v>
      </c>
      <c r="L105" s="607">
        <f>((E105*F105)*1.5)+((G105*H105)*1)+((I105*J105)*1)</f>
        <v>17</v>
      </c>
      <c r="M105" s="607"/>
      <c r="N105" s="413" t="s">
        <v>84</v>
      </c>
      <c r="P105" s="610" t="s">
        <v>1473</v>
      </c>
      <c r="Q105" s="609"/>
      <c r="R105" s="609"/>
      <c r="S105" s="609"/>
      <c r="T105" s="610"/>
      <c r="U105" s="609"/>
      <c r="V105" s="609"/>
      <c r="W105" s="609"/>
      <c r="X105" s="609"/>
      <c r="Y105" s="609"/>
      <c r="Z105" s="792" t="s">
        <v>1473</v>
      </c>
      <c r="AA105" s="622"/>
      <c r="AB105" s="622"/>
      <c r="AC105" s="793"/>
      <c r="AD105" s="792"/>
      <c r="AE105" s="622"/>
      <c r="AF105" s="622"/>
      <c r="AG105" s="622"/>
      <c r="AH105" s="622"/>
      <c r="AI105" s="622"/>
      <c r="AJ105" s="610" t="s">
        <v>1431</v>
      </c>
      <c r="AK105" s="609"/>
      <c r="AL105" s="609"/>
      <c r="AM105" s="611"/>
      <c r="AN105" s="610"/>
      <c r="AO105" s="609"/>
      <c r="AP105" s="609"/>
      <c r="AQ105" s="611"/>
    </row>
    <row r="106" spans="1:43" ht="24" x14ac:dyDescent="0.2">
      <c r="A106" s="227"/>
      <c r="B106" s="696" t="s">
        <v>1035</v>
      </c>
      <c r="C106" s="76" t="s">
        <v>831</v>
      </c>
      <c r="D106" s="631"/>
      <c r="E106" s="631"/>
      <c r="F106" s="160"/>
      <c r="G106" s="631"/>
      <c r="H106" s="160"/>
      <c r="I106" s="160"/>
      <c r="J106" s="160"/>
      <c r="K106" s="160"/>
      <c r="L106" s="160"/>
      <c r="M106" s="160"/>
      <c r="N106" s="162"/>
      <c r="P106" s="773"/>
      <c r="Q106" s="602"/>
      <c r="R106" s="602"/>
      <c r="S106" s="602"/>
      <c r="T106" s="773"/>
      <c r="U106" s="602"/>
      <c r="V106" s="602"/>
      <c r="W106" s="602"/>
      <c r="X106" s="602"/>
      <c r="Y106" s="602"/>
      <c r="Z106" s="773"/>
      <c r="AA106" s="602"/>
      <c r="AB106" s="602"/>
      <c r="AC106" s="774"/>
      <c r="AD106" s="773"/>
      <c r="AE106" s="602"/>
      <c r="AF106" s="602"/>
      <c r="AG106" s="602"/>
      <c r="AH106" s="602"/>
      <c r="AI106" s="602"/>
      <c r="AJ106" s="785"/>
      <c r="AK106" s="603"/>
      <c r="AL106" s="603"/>
      <c r="AM106" s="786"/>
      <c r="AN106" s="773"/>
      <c r="AO106" s="602"/>
      <c r="AP106" s="602"/>
      <c r="AQ106" s="774"/>
    </row>
    <row r="107" spans="1:43" s="608" customFormat="1" ht="33.75" x14ac:dyDescent="0.2">
      <c r="A107" s="609" t="s">
        <v>1352</v>
      </c>
      <c r="B107" s="698" t="s">
        <v>539</v>
      </c>
      <c r="C107" s="253" t="s">
        <v>87</v>
      </c>
      <c r="D107" s="605">
        <v>2</v>
      </c>
      <c r="E107" s="605">
        <v>20</v>
      </c>
      <c r="F107" s="605">
        <v>1</v>
      </c>
      <c r="G107" s="605">
        <v>0</v>
      </c>
      <c r="H107" s="605">
        <v>1</v>
      </c>
      <c r="I107" s="605">
        <v>0</v>
      </c>
      <c r="J107" s="605">
        <v>2</v>
      </c>
      <c r="K107" s="607">
        <f>SUM(E107,G107,I107)</f>
        <v>20</v>
      </c>
      <c r="L107" s="1709">
        <v>0</v>
      </c>
      <c r="M107" s="607"/>
      <c r="N107" s="466" t="s">
        <v>1871</v>
      </c>
      <c r="P107" s="610" t="s">
        <v>1409</v>
      </c>
      <c r="Q107" s="609"/>
      <c r="R107" s="609"/>
      <c r="S107" s="609"/>
      <c r="T107" s="610"/>
      <c r="U107" s="609"/>
      <c r="V107" s="609"/>
      <c r="W107" s="609"/>
      <c r="X107" s="609"/>
      <c r="Y107" s="609"/>
      <c r="Z107" s="792" t="s">
        <v>1409</v>
      </c>
      <c r="AA107" s="622"/>
      <c r="AB107" s="622"/>
      <c r="AC107" s="793"/>
      <c r="AD107" s="792"/>
      <c r="AE107" s="622"/>
      <c r="AF107" s="622"/>
      <c r="AG107" s="622"/>
      <c r="AH107" s="622"/>
      <c r="AI107" s="622"/>
      <c r="AJ107" s="610" t="s">
        <v>1431</v>
      </c>
      <c r="AK107" s="609"/>
      <c r="AL107" s="609"/>
      <c r="AM107" s="611"/>
      <c r="AN107" s="610"/>
      <c r="AO107" s="609"/>
      <c r="AP107" s="609"/>
      <c r="AQ107" s="611"/>
    </row>
    <row r="108" spans="1:43" ht="27" customHeight="1" x14ac:dyDescent="0.2">
      <c r="A108" s="227"/>
      <c r="B108" s="696" t="s">
        <v>1036</v>
      </c>
      <c r="C108" s="78" t="s">
        <v>835</v>
      </c>
      <c r="D108" s="631"/>
      <c r="E108" s="631"/>
      <c r="F108" s="160"/>
      <c r="G108" s="631"/>
      <c r="H108" s="160"/>
      <c r="I108" s="160"/>
      <c r="J108" s="160"/>
      <c r="K108" s="160"/>
      <c r="L108" s="160"/>
      <c r="M108" s="160"/>
      <c r="N108" s="162"/>
      <c r="P108" s="773"/>
      <c r="Q108" s="602"/>
      <c r="R108" s="602"/>
      <c r="S108" s="602"/>
      <c r="T108" s="773"/>
      <c r="U108" s="602"/>
      <c r="V108" s="602"/>
      <c r="W108" s="602"/>
      <c r="X108" s="602"/>
      <c r="Y108" s="602"/>
      <c r="Z108" s="773"/>
      <c r="AA108" s="602"/>
      <c r="AB108" s="602"/>
      <c r="AC108" s="774"/>
      <c r="AD108" s="773"/>
      <c r="AE108" s="602"/>
      <c r="AF108" s="602"/>
      <c r="AG108" s="602"/>
      <c r="AH108" s="602"/>
      <c r="AI108" s="602"/>
      <c r="AJ108" s="785"/>
      <c r="AK108" s="603"/>
      <c r="AL108" s="603"/>
      <c r="AM108" s="786"/>
      <c r="AN108" s="773"/>
      <c r="AO108" s="602"/>
      <c r="AP108" s="602"/>
      <c r="AQ108" s="774"/>
    </row>
    <row r="109" spans="1:43" s="608" customFormat="1" ht="19.5" customHeight="1" thickBot="1" x14ac:dyDescent="0.25">
      <c r="A109" s="609" t="s">
        <v>1353</v>
      </c>
      <c r="B109" s="253" t="s">
        <v>555</v>
      </c>
      <c r="C109" s="253" t="s">
        <v>85</v>
      </c>
      <c r="D109" s="220">
        <v>2</v>
      </c>
      <c r="E109" s="606">
        <v>0</v>
      </c>
      <c r="F109" s="605">
        <v>1</v>
      </c>
      <c r="G109" s="605">
        <v>20</v>
      </c>
      <c r="H109" s="605">
        <v>1</v>
      </c>
      <c r="I109" s="605">
        <v>0</v>
      </c>
      <c r="J109" s="605">
        <v>2</v>
      </c>
      <c r="K109" s="607">
        <f>SUM(E109,G109,I109)</f>
        <v>20</v>
      </c>
      <c r="L109" s="607">
        <f>((E109*F109)*1.5)+((G109*H109)*1)+((I109*J109)*1)</f>
        <v>20</v>
      </c>
      <c r="M109" s="607"/>
      <c r="N109" s="413" t="s">
        <v>84</v>
      </c>
      <c r="P109" s="775" t="s">
        <v>1416</v>
      </c>
      <c r="Q109" s="776"/>
      <c r="R109" s="776" t="s">
        <v>1416</v>
      </c>
      <c r="S109" s="776"/>
      <c r="T109" s="775"/>
      <c r="U109" s="776"/>
      <c r="V109" s="776"/>
      <c r="W109" s="776"/>
      <c r="X109" s="776"/>
      <c r="Y109" s="776"/>
      <c r="Z109" s="782" t="s">
        <v>1416</v>
      </c>
      <c r="AA109" s="783"/>
      <c r="AB109" s="783" t="s">
        <v>1416</v>
      </c>
      <c r="AC109" s="784"/>
      <c r="AD109" s="782"/>
      <c r="AE109" s="783"/>
      <c r="AF109" s="783"/>
      <c r="AG109" s="783"/>
      <c r="AH109" s="783"/>
      <c r="AI109" s="783"/>
      <c r="AJ109" s="2027" t="s">
        <v>1562</v>
      </c>
      <c r="AK109" s="2028"/>
      <c r="AL109" s="2028"/>
      <c r="AM109" s="2028"/>
      <c r="AN109" s="2028"/>
      <c r="AO109" s="2028"/>
      <c r="AP109" s="2028"/>
      <c r="AQ109" s="2029"/>
    </row>
    <row r="110" spans="1:43" ht="12" hidden="1" x14ac:dyDescent="0.2">
      <c r="B110" s="1106" t="s">
        <v>1037</v>
      </c>
      <c r="C110" s="632" t="s">
        <v>90</v>
      </c>
      <c r="D110" s="164">
        <v>3</v>
      </c>
      <c r="E110" s="164">
        <v>16</v>
      </c>
      <c r="F110" s="164">
        <v>1</v>
      </c>
      <c r="G110" s="164">
        <v>16</v>
      </c>
      <c r="H110" s="164">
        <v>1</v>
      </c>
      <c r="I110" s="164">
        <v>0</v>
      </c>
      <c r="J110" s="164">
        <v>2</v>
      </c>
      <c r="K110" s="168">
        <f t="shared" ref="K110" si="0">SUM(E110,G110,I110)</f>
        <v>32</v>
      </c>
      <c r="L110" s="168">
        <f t="shared" ref="L110" si="1">((E110*F110)*1.5)+((G110*H110)*1)+((I110*J110)*1)</f>
        <v>40</v>
      </c>
      <c r="M110" s="168"/>
      <c r="N110" s="103"/>
    </row>
    <row r="111" spans="1:43" ht="12" x14ac:dyDescent="0.2">
      <c r="B111" s="419"/>
      <c r="C111" s="236" t="s">
        <v>35</v>
      </c>
      <c r="D111" s="262">
        <f>SUM(D98,D99,D101,D104,D105,D107,D109)</f>
        <v>30</v>
      </c>
      <c r="E111" s="262">
        <f>SUM(E98,E99,E101,E104,E105,E107,E109)</f>
        <v>52</v>
      </c>
      <c r="F111" s="238">
        <v>1</v>
      </c>
      <c r="G111" s="262">
        <f>SUM(G98,G99,G101,G104,G105,G107,G109)</f>
        <v>124</v>
      </c>
      <c r="H111" s="238">
        <v>1</v>
      </c>
      <c r="I111" s="262">
        <f>SUM(I98,I99,I101,I104,I105,I107,I109)</f>
        <v>40</v>
      </c>
      <c r="J111" s="238">
        <v>2</v>
      </c>
      <c r="K111" s="240">
        <f>SUM(E111,G111,I111)</f>
        <v>216</v>
      </c>
      <c r="L111" s="240">
        <f>SUM(L98:L109)</f>
        <v>287</v>
      </c>
      <c r="M111" s="240"/>
      <c r="N111" s="418"/>
    </row>
    <row r="112" spans="1:43" ht="12.75" thickBot="1" x14ac:dyDescent="0.25">
      <c r="B112" s="419"/>
      <c r="C112" s="196"/>
      <c r="D112" s="1100"/>
      <c r="E112" s="1100"/>
      <c r="F112" s="198"/>
      <c r="G112" s="1100"/>
      <c r="H112" s="198"/>
      <c r="I112" s="1100"/>
      <c r="J112" s="198"/>
      <c r="K112" s="200"/>
      <c r="L112" s="200"/>
      <c r="M112" s="200"/>
      <c r="N112" s="419"/>
    </row>
    <row r="113" spans="1:43" ht="12.75" customHeight="1" x14ac:dyDescent="0.2">
      <c r="B113" s="419"/>
      <c r="C113" s="196"/>
      <c r="D113" s="1100"/>
      <c r="E113" s="1100"/>
      <c r="F113" s="198"/>
      <c r="G113" s="1100"/>
      <c r="H113" s="198"/>
      <c r="I113" s="1100"/>
      <c r="J113" s="198"/>
      <c r="K113" s="200"/>
      <c r="L113" s="200"/>
      <c r="M113" s="200"/>
      <c r="N113" s="419"/>
      <c r="P113" s="1966" t="s">
        <v>561</v>
      </c>
      <c r="Q113" s="1967"/>
      <c r="R113" s="1967"/>
      <c r="S113" s="1967"/>
      <c r="T113" s="2020" t="s">
        <v>562</v>
      </c>
      <c r="U113" s="2021"/>
      <c r="V113" s="2021"/>
      <c r="W113" s="2021"/>
      <c r="X113" s="2021"/>
      <c r="Y113" s="2021"/>
      <c r="Z113" s="1970" t="s">
        <v>563</v>
      </c>
      <c r="AA113" s="1971"/>
      <c r="AB113" s="1971"/>
      <c r="AC113" s="1972"/>
      <c r="AD113" s="1970" t="s">
        <v>564</v>
      </c>
      <c r="AE113" s="1971"/>
      <c r="AF113" s="1971"/>
      <c r="AG113" s="1971"/>
      <c r="AH113" s="1971"/>
      <c r="AI113" s="1971"/>
      <c r="AJ113" s="1977" t="s">
        <v>613</v>
      </c>
      <c r="AK113" s="1978"/>
      <c r="AL113" s="1978"/>
      <c r="AM113" s="1978"/>
      <c r="AN113" s="1973" t="s">
        <v>565</v>
      </c>
      <c r="AO113" s="2012"/>
      <c r="AP113" s="2012"/>
      <c r="AQ113" s="1974"/>
    </row>
    <row r="114" spans="1:43" ht="15" customHeight="1" x14ac:dyDescent="0.2">
      <c r="B114" s="175"/>
      <c r="C114" s="175"/>
      <c r="D114" s="1065"/>
      <c r="E114" s="1065"/>
      <c r="F114" s="1065"/>
      <c r="G114" s="1065"/>
      <c r="H114" s="1065"/>
      <c r="I114" s="1065"/>
      <c r="J114" s="1065"/>
      <c r="K114" s="1103"/>
      <c r="L114" s="1103"/>
      <c r="M114" s="1103"/>
      <c r="P114" s="477" t="s">
        <v>566</v>
      </c>
      <c r="Q114" s="476" t="s">
        <v>567</v>
      </c>
      <c r="R114" s="476" t="s">
        <v>568</v>
      </c>
      <c r="S114" s="476" t="s">
        <v>570</v>
      </c>
      <c r="T114" s="1975" t="s">
        <v>566</v>
      </c>
      <c r="U114" s="1976"/>
      <c r="V114" s="1976" t="s">
        <v>567</v>
      </c>
      <c r="W114" s="1976"/>
      <c r="X114" s="1976" t="s">
        <v>572</v>
      </c>
      <c r="Y114" s="1976"/>
      <c r="Z114" s="273" t="s">
        <v>566</v>
      </c>
      <c r="AA114" s="274" t="s">
        <v>567</v>
      </c>
      <c r="AB114" s="274" t="s">
        <v>568</v>
      </c>
      <c r="AC114" s="306" t="s">
        <v>570</v>
      </c>
      <c r="AD114" s="1989" t="s">
        <v>566</v>
      </c>
      <c r="AE114" s="2000"/>
      <c r="AF114" s="2019" t="s">
        <v>567</v>
      </c>
      <c r="AG114" s="2000"/>
      <c r="AH114" s="2019" t="s">
        <v>572</v>
      </c>
      <c r="AI114" s="2000"/>
      <c r="AJ114" s="1987" t="s">
        <v>566</v>
      </c>
      <c r="AK114" s="2008"/>
      <c r="AL114" s="1997" t="s">
        <v>572</v>
      </c>
      <c r="AM114" s="2008"/>
      <c r="AN114" s="1987" t="s">
        <v>566</v>
      </c>
      <c r="AO114" s="2008"/>
      <c r="AP114" s="1997" t="s">
        <v>572</v>
      </c>
      <c r="AQ114" s="1988"/>
    </row>
    <row r="115" spans="1:43" ht="48" x14ac:dyDescent="0.2">
      <c r="A115" s="672" t="s">
        <v>1341</v>
      </c>
      <c r="B115" s="152" t="s">
        <v>1038</v>
      </c>
      <c r="C115" s="1092" t="s">
        <v>26</v>
      </c>
      <c r="D115" s="628" t="s">
        <v>5</v>
      </c>
      <c r="E115" s="202" t="s">
        <v>7</v>
      </c>
      <c r="F115" s="202" t="s">
        <v>8</v>
      </c>
      <c r="G115" s="652" t="s">
        <v>9</v>
      </c>
      <c r="H115" s="653" t="s">
        <v>8</v>
      </c>
      <c r="I115" s="652" t="s">
        <v>10</v>
      </c>
      <c r="J115" s="653" t="s">
        <v>11</v>
      </c>
      <c r="K115" s="654" t="s">
        <v>12</v>
      </c>
      <c r="L115" s="652" t="s">
        <v>13</v>
      </c>
      <c r="M115" s="156" t="s">
        <v>589</v>
      </c>
      <c r="N115" s="410" t="s">
        <v>14</v>
      </c>
      <c r="P115" s="275" t="s">
        <v>573</v>
      </c>
      <c r="Q115" s="276" t="s">
        <v>573</v>
      </c>
      <c r="R115" s="276" t="s">
        <v>573</v>
      </c>
      <c r="S115" s="276" t="s">
        <v>573</v>
      </c>
      <c r="T115" s="275" t="s">
        <v>573</v>
      </c>
      <c r="U115" s="276" t="s">
        <v>574</v>
      </c>
      <c r="V115" s="276" t="s">
        <v>573</v>
      </c>
      <c r="W115" s="276" t="s">
        <v>574</v>
      </c>
      <c r="X115" s="276" t="s">
        <v>573</v>
      </c>
      <c r="Y115" s="276" t="s">
        <v>574</v>
      </c>
      <c r="Z115" s="278" t="s">
        <v>573</v>
      </c>
      <c r="AA115" s="279" t="s">
        <v>573</v>
      </c>
      <c r="AB115" s="279" t="s">
        <v>573</v>
      </c>
      <c r="AC115" s="280" t="s">
        <v>573</v>
      </c>
      <c r="AD115" s="278" t="s">
        <v>573</v>
      </c>
      <c r="AE115" s="279" t="s">
        <v>574</v>
      </c>
      <c r="AF115" s="279" t="s">
        <v>573</v>
      </c>
      <c r="AG115" s="279" t="s">
        <v>574</v>
      </c>
      <c r="AH115" s="279" t="s">
        <v>573</v>
      </c>
      <c r="AI115" s="279" t="s">
        <v>574</v>
      </c>
      <c r="AJ115" s="522" t="s">
        <v>573</v>
      </c>
      <c r="AK115" s="523" t="s">
        <v>574</v>
      </c>
      <c r="AL115" s="523" t="s">
        <v>573</v>
      </c>
      <c r="AM115" s="523" t="s">
        <v>574</v>
      </c>
      <c r="AN115" s="522" t="s">
        <v>573</v>
      </c>
      <c r="AO115" s="523" t="s">
        <v>574</v>
      </c>
      <c r="AP115" s="523" t="s">
        <v>573</v>
      </c>
      <c r="AQ115" s="524" t="s">
        <v>574</v>
      </c>
    </row>
    <row r="116" spans="1:43" ht="15" customHeight="1" x14ac:dyDescent="0.2">
      <c r="A116" s="227"/>
      <c r="B116" s="697" t="s">
        <v>1039</v>
      </c>
      <c r="C116" s="76" t="s">
        <v>817</v>
      </c>
      <c r="D116" s="481"/>
      <c r="E116" s="482"/>
      <c r="F116" s="482"/>
      <c r="G116" s="482"/>
      <c r="H116" s="482"/>
      <c r="I116" s="481" t="s">
        <v>19</v>
      </c>
      <c r="J116" s="482"/>
      <c r="K116" s="482"/>
      <c r="L116" s="482"/>
      <c r="M116" s="482"/>
      <c r="N116" s="412"/>
      <c r="P116" s="773"/>
      <c r="Q116" s="602"/>
      <c r="R116" s="602"/>
      <c r="S116" s="602"/>
      <c r="T116" s="773"/>
      <c r="U116" s="602"/>
      <c r="V116" s="602"/>
      <c r="W116" s="602"/>
      <c r="X116" s="602"/>
      <c r="Y116" s="602"/>
      <c r="Z116" s="773"/>
      <c r="AA116" s="602"/>
      <c r="AB116" s="602"/>
      <c r="AC116" s="774"/>
      <c r="AD116" s="773"/>
      <c r="AE116" s="602"/>
      <c r="AF116" s="602"/>
      <c r="AG116" s="602"/>
      <c r="AH116" s="602"/>
      <c r="AI116" s="602"/>
      <c r="AJ116" s="785"/>
      <c r="AK116" s="603"/>
      <c r="AL116" s="603"/>
      <c r="AM116" s="603"/>
      <c r="AN116" s="785"/>
      <c r="AO116" s="603"/>
      <c r="AP116" s="603"/>
      <c r="AQ116" s="786"/>
    </row>
    <row r="117" spans="1:43" ht="15" customHeight="1" x14ac:dyDescent="0.2">
      <c r="A117" s="227"/>
      <c r="B117" s="632" t="s">
        <v>974</v>
      </c>
      <c r="C117" s="1078" t="s">
        <v>591</v>
      </c>
      <c r="D117" s="167"/>
      <c r="E117" s="164"/>
      <c r="F117" s="164"/>
      <c r="G117" s="164"/>
      <c r="H117" s="164"/>
      <c r="I117" s="164"/>
      <c r="J117" s="164"/>
      <c r="K117" s="168"/>
      <c r="L117" s="168"/>
      <c r="M117" s="168"/>
      <c r="N117" s="103"/>
      <c r="P117" s="773"/>
      <c r="Q117" s="602"/>
      <c r="R117" s="602"/>
      <c r="S117" s="602"/>
      <c r="T117" s="773"/>
      <c r="U117" s="602"/>
      <c r="V117" s="602"/>
      <c r="W117" s="602"/>
      <c r="X117" s="602"/>
      <c r="Y117" s="602"/>
      <c r="Z117" s="773"/>
      <c r="AA117" s="602"/>
      <c r="AB117" s="602"/>
      <c r="AC117" s="774"/>
      <c r="AD117" s="773"/>
      <c r="AE117" s="602"/>
      <c r="AF117" s="602"/>
      <c r="AG117" s="602"/>
      <c r="AH117" s="602"/>
      <c r="AI117" s="602"/>
      <c r="AJ117" s="785"/>
      <c r="AK117" s="603"/>
      <c r="AL117" s="603"/>
      <c r="AM117" s="603"/>
      <c r="AN117" s="773"/>
      <c r="AO117" s="602"/>
      <c r="AP117" s="602"/>
      <c r="AQ117" s="774"/>
    </row>
    <row r="118" spans="1:43" s="608" customFormat="1" ht="15" customHeight="1" x14ac:dyDescent="0.2">
      <c r="A118" s="609"/>
      <c r="B118" s="1107" t="s">
        <v>1040</v>
      </c>
      <c r="C118" s="1078" t="s">
        <v>592</v>
      </c>
      <c r="D118" s="164"/>
      <c r="E118" s="164" t="s">
        <v>19</v>
      </c>
      <c r="F118" s="164" t="s">
        <v>19</v>
      </c>
      <c r="G118" s="164" t="s">
        <v>19</v>
      </c>
      <c r="H118" s="164" t="s">
        <v>19</v>
      </c>
      <c r="I118" s="164" t="s">
        <v>19</v>
      </c>
      <c r="J118" s="164" t="s">
        <v>19</v>
      </c>
      <c r="K118" s="168" t="s">
        <v>19</v>
      </c>
      <c r="L118" s="168"/>
      <c r="M118" s="168"/>
      <c r="N118" s="103" t="s">
        <v>19</v>
      </c>
      <c r="P118" s="287"/>
      <c r="Q118" s="227"/>
      <c r="R118" s="227"/>
      <c r="S118" s="227"/>
      <c r="T118" s="287"/>
      <c r="U118" s="227"/>
      <c r="V118" s="227"/>
      <c r="W118" s="227"/>
      <c r="X118" s="227"/>
      <c r="Y118" s="227"/>
      <c r="Z118" s="612"/>
      <c r="AA118" s="604"/>
      <c r="AB118" s="604"/>
      <c r="AC118" s="613"/>
      <c r="AD118" s="612"/>
      <c r="AE118" s="604"/>
      <c r="AF118" s="604"/>
      <c r="AG118" s="604"/>
      <c r="AH118" s="604"/>
      <c r="AI118" s="604"/>
      <c r="AJ118" s="287"/>
      <c r="AK118" s="227"/>
      <c r="AL118" s="227"/>
      <c r="AM118" s="227"/>
      <c r="AN118" s="287"/>
      <c r="AO118" s="227"/>
      <c r="AP118" s="227"/>
      <c r="AQ118" s="614"/>
    </row>
    <row r="119" spans="1:43" s="143" customFormat="1" ht="15" customHeight="1" x14ac:dyDescent="0.2">
      <c r="A119" s="1054" t="s">
        <v>1594</v>
      </c>
      <c r="B119" s="695" t="s">
        <v>1041</v>
      </c>
      <c r="C119" s="632" t="s">
        <v>330</v>
      </c>
      <c r="D119" s="1057">
        <v>3</v>
      </c>
      <c r="E119" s="1057">
        <v>8</v>
      </c>
      <c r="F119" s="1057">
        <v>1</v>
      </c>
      <c r="G119" s="1057">
        <v>16</v>
      </c>
      <c r="H119" s="1057">
        <v>1</v>
      </c>
      <c r="I119" s="1057">
        <v>8</v>
      </c>
      <c r="J119" s="1057">
        <v>1</v>
      </c>
      <c r="K119" s="1058">
        <f>SUM(E119,G119,I119)</f>
        <v>32</v>
      </c>
      <c r="L119" s="1058">
        <f>((E119*F119)*1.5)+((G119*H119)*1)+((I119*J119)*1)</f>
        <v>36</v>
      </c>
      <c r="M119" s="1058"/>
      <c r="N119" s="1059" t="s">
        <v>19</v>
      </c>
      <c r="P119" s="1060" t="s">
        <v>1573</v>
      </c>
      <c r="Q119" s="1054"/>
      <c r="R119" s="1054"/>
      <c r="S119" s="1054" t="s">
        <v>1573</v>
      </c>
      <c r="T119" s="1060">
        <v>1.5</v>
      </c>
      <c r="U119" s="1054" t="s">
        <v>908</v>
      </c>
      <c r="V119" s="1054"/>
      <c r="W119" s="1054"/>
      <c r="X119" s="1054"/>
      <c r="Y119" s="1054"/>
      <c r="Z119" s="1061"/>
      <c r="AA119" s="1062"/>
      <c r="AB119" s="1062"/>
      <c r="AC119" s="1063"/>
      <c r="AD119" s="1061">
        <v>3</v>
      </c>
      <c r="AE119" s="1062" t="s">
        <v>908</v>
      </c>
      <c r="AF119" s="1062"/>
      <c r="AG119" s="1062"/>
      <c r="AH119" s="1062"/>
      <c r="AI119" s="1062"/>
      <c r="AJ119" s="1060"/>
      <c r="AK119" s="1054"/>
      <c r="AL119" s="1054"/>
      <c r="AM119" s="1054"/>
      <c r="AN119" s="1060" t="s">
        <v>1577</v>
      </c>
      <c r="AO119" s="1054" t="s">
        <v>908</v>
      </c>
      <c r="AP119" s="1054"/>
      <c r="AQ119" s="1064"/>
    </row>
    <row r="120" spans="1:43" s="143" customFormat="1" ht="12" x14ac:dyDescent="0.2">
      <c r="A120" s="1054" t="s">
        <v>1595</v>
      </c>
      <c r="B120" s="695" t="s">
        <v>1042</v>
      </c>
      <c r="C120" s="632" t="s">
        <v>331</v>
      </c>
      <c r="D120" s="1057">
        <v>3</v>
      </c>
      <c r="E120" s="1057">
        <v>8</v>
      </c>
      <c r="F120" s="1057">
        <v>1</v>
      </c>
      <c r="G120" s="1057">
        <v>10</v>
      </c>
      <c r="H120" s="1057">
        <v>1</v>
      </c>
      <c r="I120" s="1057">
        <v>6</v>
      </c>
      <c r="J120" s="1057">
        <v>1</v>
      </c>
      <c r="K120" s="1058">
        <f>SUM(E120,G120,I120)</f>
        <v>24</v>
      </c>
      <c r="L120" s="1058">
        <f>((E120*F120)*1.5)+((G120*H120)*1)+((I120*J120)*1)</f>
        <v>28</v>
      </c>
      <c r="M120" s="1058"/>
      <c r="N120" s="1059" t="s">
        <v>19</v>
      </c>
      <c r="P120" s="1060" t="s">
        <v>1416</v>
      </c>
      <c r="Q120" s="1054"/>
      <c r="R120" s="1054"/>
      <c r="S120" s="1054" t="s">
        <v>1416</v>
      </c>
      <c r="T120" s="1060">
        <v>1</v>
      </c>
      <c r="U120" s="1054" t="s">
        <v>908</v>
      </c>
      <c r="V120" s="1054"/>
      <c r="W120" s="1054"/>
      <c r="X120" s="1054"/>
      <c r="Y120" s="1054"/>
      <c r="Z120" s="1061"/>
      <c r="AA120" s="1062"/>
      <c r="AB120" s="1062"/>
      <c r="AC120" s="1063"/>
      <c r="AD120" s="1061">
        <v>3</v>
      </c>
      <c r="AE120" s="1062" t="s">
        <v>908</v>
      </c>
      <c r="AF120" s="1062"/>
      <c r="AG120" s="1062"/>
      <c r="AH120" s="1062"/>
      <c r="AI120" s="1062"/>
      <c r="AJ120" s="1060"/>
      <c r="AK120" s="1054"/>
      <c r="AL120" s="1054"/>
      <c r="AM120" s="1054"/>
      <c r="AN120" s="1060" t="s">
        <v>1572</v>
      </c>
      <c r="AO120" s="1054" t="s">
        <v>908</v>
      </c>
      <c r="AP120" s="1054"/>
      <c r="AQ120" s="1064"/>
    </row>
    <row r="121" spans="1:43" s="143" customFormat="1" ht="24.75" customHeight="1" x14ac:dyDescent="0.2">
      <c r="A121" s="1054" t="s">
        <v>1596</v>
      </c>
      <c r="B121" s="695" t="s">
        <v>1043</v>
      </c>
      <c r="C121" s="632" t="s">
        <v>332</v>
      </c>
      <c r="D121" s="1057">
        <v>5</v>
      </c>
      <c r="E121" s="1057">
        <v>8</v>
      </c>
      <c r="F121" s="1057">
        <v>1</v>
      </c>
      <c r="G121" s="1057">
        <v>18</v>
      </c>
      <c r="H121" s="1057">
        <v>1</v>
      </c>
      <c r="I121" s="1057">
        <v>6</v>
      </c>
      <c r="J121" s="1057">
        <v>1</v>
      </c>
      <c r="K121" s="1058">
        <f>SUM(E121,G121,I121)</f>
        <v>32</v>
      </c>
      <c r="L121" s="1058">
        <f>((E121*F121)*1.5)+((G121*H121)*1)+((I121*J121)*1)</f>
        <v>36</v>
      </c>
      <c r="M121" s="1058"/>
      <c r="N121" s="1710" t="s">
        <v>1874</v>
      </c>
      <c r="P121" s="1060" t="s">
        <v>1416</v>
      </c>
      <c r="Q121" s="1054" t="s">
        <v>1416</v>
      </c>
      <c r="R121" s="1054"/>
      <c r="S121" s="1054" t="s">
        <v>1416</v>
      </c>
      <c r="T121" s="1060">
        <v>2</v>
      </c>
      <c r="U121" s="1054" t="s">
        <v>909</v>
      </c>
      <c r="V121" s="1054"/>
      <c r="W121" s="1054"/>
      <c r="X121" s="1054"/>
      <c r="Y121" s="1054"/>
      <c r="Z121" s="1061"/>
      <c r="AA121" s="1062"/>
      <c r="AB121" s="1062"/>
      <c r="AC121" s="1063"/>
      <c r="AD121" s="1061">
        <v>5</v>
      </c>
      <c r="AE121" s="1062" t="s">
        <v>908</v>
      </c>
      <c r="AF121" s="1062"/>
      <c r="AG121" s="1062"/>
      <c r="AH121" s="1062"/>
      <c r="AI121" s="1062"/>
      <c r="AJ121" s="1060"/>
      <c r="AK121" s="1054"/>
      <c r="AL121" s="1054"/>
      <c r="AM121" s="1054"/>
      <c r="AN121" s="1060" t="s">
        <v>1575</v>
      </c>
      <c r="AO121" s="1054" t="s">
        <v>909</v>
      </c>
      <c r="AP121" s="1054"/>
      <c r="AQ121" s="1064"/>
    </row>
    <row r="122" spans="1:43" ht="15" customHeight="1" x14ac:dyDescent="0.2">
      <c r="A122" s="227"/>
      <c r="B122" s="1107" t="s">
        <v>1044</v>
      </c>
      <c r="C122" s="1078" t="s">
        <v>599</v>
      </c>
      <c r="D122" s="167"/>
      <c r="E122" s="164"/>
      <c r="F122" s="164"/>
      <c r="G122" s="164"/>
      <c r="H122" s="168"/>
      <c r="I122" s="164"/>
      <c r="J122" s="164"/>
      <c r="K122" s="168"/>
      <c r="L122" s="168"/>
      <c r="M122" s="168"/>
      <c r="N122" s="103"/>
      <c r="P122" s="287"/>
      <c r="Q122" s="227"/>
      <c r="R122" s="227"/>
      <c r="S122" s="227"/>
      <c r="T122" s="287"/>
      <c r="U122" s="227"/>
      <c r="V122" s="227"/>
      <c r="W122" s="227"/>
      <c r="X122" s="227"/>
      <c r="Y122" s="227"/>
      <c r="Z122" s="612"/>
      <c r="AA122" s="604"/>
      <c r="AB122" s="604"/>
      <c r="AC122" s="613"/>
      <c r="AD122" s="612"/>
      <c r="AE122" s="604"/>
      <c r="AF122" s="604"/>
      <c r="AG122" s="604"/>
      <c r="AH122" s="604"/>
      <c r="AI122" s="604"/>
      <c r="AJ122" s="287"/>
      <c r="AK122" s="227"/>
      <c r="AL122" s="227"/>
      <c r="AM122" s="227"/>
      <c r="AN122" s="287"/>
      <c r="AO122" s="227"/>
      <c r="AP122" s="227"/>
      <c r="AQ122" s="614"/>
    </row>
    <row r="123" spans="1:43" ht="15" customHeight="1" x14ac:dyDescent="0.2">
      <c r="A123" s="227" t="s">
        <v>1597</v>
      </c>
      <c r="B123" s="695" t="s">
        <v>1045</v>
      </c>
      <c r="C123" s="632" t="s">
        <v>335</v>
      </c>
      <c r="D123" s="164">
        <v>5</v>
      </c>
      <c r="E123" s="164">
        <v>8</v>
      </c>
      <c r="F123" s="164">
        <v>1</v>
      </c>
      <c r="G123" s="164">
        <v>20</v>
      </c>
      <c r="H123" s="164">
        <v>1</v>
      </c>
      <c r="I123" s="164">
        <v>4</v>
      </c>
      <c r="J123" s="164">
        <v>1</v>
      </c>
      <c r="K123" s="168">
        <f t="shared" ref="K123" si="2">SUM(E123,G123,I123)</f>
        <v>32</v>
      </c>
      <c r="L123" s="168">
        <f t="shared" ref="L123" si="3">((E123*F123)*1.5)+((G123*H123)*1)+((I123*J123)*1)</f>
        <v>36</v>
      </c>
      <c r="M123" s="168"/>
      <c r="N123" s="103"/>
      <c r="P123" s="287" t="s">
        <v>1421</v>
      </c>
      <c r="Q123" s="227"/>
      <c r="R123" s="227"/>
      <c r="S123" s="227" t="s">
        <v>1421</v>
      </c>
      <c r="T123" s="287">
        <v>2</v>
      </c>
      <c r="U123" s="227" t="s">
        <v>908</v>
      </c>
      <c r="V123" s="227"/>
      <c r="W123" s="227"/>
      <c r="X123" s="227"/>
      <c r="Y123" s="227"/>
      <c r="Z123" s="612"/>
      <c r="AA123" s="604"/>
      <c r="AB123" s="604"/>
      <c r="AC123" s="613"/>
      <c r="AD123" s="612">
        <v>5</v>
      </c>
      <c r="AE123" s="604" t="s">
        <v>908</v>
      </c>
      <c r="AF123" s="604"/>
      <c r="AG123" s="604"/>
      <c r="AH123" s="604"/>
      <c r="AI123" s="604"/>
      <c r="AJ123" s="287"/>
      <c r="AK123" s="227"/>
      <c r="AL123" s="227"/>
      <c r="AM123" s="227"/>
      <c r="AN123" s="287" t="s">
        <v>1575</v>
      </c>
      <c r="AO123" s="227" t="s">
        <v>908</v>
      </c>
      <c r="AP123" s="227"/>
      <c r="AQ123" s="614"/>
    </row>
    <row r="124" spans="1:43" s="619" customFormat="1" ht="15" customHeight="1" x14ac:dyDescent="0.2">
      <c r="A124" s="620" t="s">
        <v>1598</v>
      </c>
      <c r="B124" s="667" t="s">
        <v>1046</v>
      </c>
      <c r="C124" s="254" t="s">
        <v>336</v>
      </c>
      <c r="D124" s="220">
        <v>3</v>
      </c>
      <c r="E124" s="220">
        <v>8</v>
      </c>
      <c r="F124" s="220">
        <v>1</v>
      </c>
      <c r="G124" s="220">
        <v>20</v>
      </c>
      <c r="H124" s="220">
        <v>1</v>
      </c>
      <c r="I124" s="220">
        <v>4</v>
      </c>
      <c r="J124" s="220">
        <v>1</v>
      </c>
      <c r="K124" s="618">
        <f>SUM(E124,G124,I124)</f>
        <v>32</v>
      </c>
      <c r="L124" s="618">
        <f>((E124*F124)*1.5)+((G124*H124)*1)+((I124*J124)*1)</f>
        <v>36</v>
      </c>
      <c r="M124" s="618"/>
      <c r="N124" s="583" t="s">
        <v>19</v>
      </c>
      <c r="P124" s="287" t="s">
        <v>1416</v>
      </c>
      <c r="Q124" s="227"/>
      <c r="R124" s="227"/>
      <c r="S124" s="227" t="s">
        <v>1525</v>
      </c>
      <c r="T124" s="287">
        <v>1.5</v>
      </c>
      <c r="U124" s="227" t="s">
        <v>908</v>
      </c>
      <c r="V124" s="227"/>
      <c r="W124" s="227"/>
      <c r="X124" s="227"/>
      <c r="Y124" s="227"/>
      <c r="Z124" s="612"/>
      <c r="AA124" s="604"/>
      <c r="AB124" s="604"/>
      <c r="AC124" s="613"/>
      <c r="AD124" s="612">
        <v>3</v>
      </c>
      <c r="AE124" s="604" t="s">
        <v>908</v>
      </c>
      <c r="AF124" s="604"/>
      <c r="AG124" s="604"/>
      <c r="AH124" s="604"/>
      <c r="AI124" s="604"/>
      <c r="AJ124" s="287"/>
      <c r="AK124" s="227"/>
      <c r="AL124" s="227"/>
      <c r="AM124" s="227"/>
      <c r="AN124" s="287" t="s">
        <v>1423</v>
      </c>
      <c r="AO124" s="227" t="s">
        <v>908</v>
      </c>
      <c r="AP124" s="227"/>
      <c r="AQ124" s="614"/>
    </row>
    <row r="125" spans="1:43" s="619" customFormat="1" ht="15" customHeight="1" x14ac:dyDescent="0.2">
      <c r="A125" s="620" t="s">
        <v>1599</v>
      </c>
      <c r="B125" s="667" t="s">
        <v>1047</v>
      </c>
      <c r="C125" s="254" t="s">
        <v>337</v>
      </c>
      <c r="D125" s="220">
        <v>3</v>
      </c>
      <c r="E125" s="220">
        <v>8</v>
      </c>
      <c r="F125" s="220">
        <v>1</v>
      </c>
      <c r="G125" s="220">
        <v>16</v>
      </c>
      <c r="H125" s="220">
        <v>1</v>
      </c>
      <c r="I125" s="220">
        <v>0</v>
      </c>
      <c r="J125" s="220">
        <v>1</v>
      </c>
      <c r="K125" s="618">
        <f>SUM(E125,G125,I125)</f>
        <v>24</v>
      </c>
      <c r="L125" s="618">
        <f>((E125*F125)*1.5)+((G125*H125)*1)+((I125*J125)*1)</f>
        <v>28</v>
      </c>
      <c r="M125" s="618"/>
      <c r="N125" s="583" t="s">
        <v>19</v>
      </c>
      <c r="P125" s="287" t="s">
        <v>1421</v>
      </c>
      <c r="Q125" s="227"/>
      <c r="R125" s="227"/>
      <c r="S125" s="227"/>
      <c r="T125" s="287">
        <v>1.5</v>
      </c>
      <c r="U125" s="227" t="s">
        <v>908</v>
      </c>
      <c r="V125" s="227"/>
      <c r="W125" s="227"/>
      <c r="X125" s="227"/>
      <c r="Y125" s="227"/>
      <c r="Z125" s="612"/>
      <c r="AA125" s="604"/>
      <c r="AB125" s="604"/>
      <c r="AC125" s="613"/>
      <c r="AD125" s="612">
        <v>3</v>
      </c>
      <c r="AE125" s="604" t="s">
        <v>908</v>
      </c>
      <c r="AF125" s="604"/>
      <c r="AG125" s="604"/>
      <c r="AH125" s="604"/>
      <c r="AI125" s="604"/>
      <c r="AJ125" s="287"/>
      <c r="AK125" s="227"/>
      <c r="AL125" s="227"/>
      <c r="AM125" s="227"/>
      <c r="AN125" s="287" t="s">
        <v>1423</v>
      </c>
      <c r="AO125" s="227" t="s">
        <v>908</v>
      </c>
      <c r="AP125" s="227"/>
      <c r="AQ125" s="614"/>
    </row>
    <row r="126" spans="1:43" ht="15" customHeight="1" x14ac:dyDescent="0.2">
      <c r="A126" s="227"/>
      <c r="B126" s="696" t="s">
        <v>1048</v>
      </c>
      <c r="C126" s="1071" t="s">
        <v>823</v>
      </c>
      <c r="D126" s="631"/>
      <c r="E126" s="482"/>
      <c r="F126" s="615"/>
      <c r="G126" s="482"/>
      <c r="H126" s="616"/>
      <c r="I126" s="615"/>
      <c r="J126" s="615"/>
      <c r="K126" s="616"/>
      <c r="L126" s="616"/>
      <c r="M126" s="616"/>
      <c r="N126" s="414"/>
      <c r="P126" s="773"/>
      <c r="Q126" s="602"/>
      <c r="R126" s="602"/>
      <c r="S126" s="602"/>
      <c r="T126" s="773"/>
      <c r="U126" s="602"/>
      <c r="V126" s="602"/>
      <c r="W126" s="602"/>
      <c r="X126" s="602"/>
      <c r="Y126" s="602"/>
      <c r="Z126" s="773"/>
      <c r="AA126" s="602"/>
      <c r="AB126" s="602"/>
      <c r="AC126" s="774"/>
      <c r="AD126" s="773"/>
      <c r="AE126" s="602"/>
      <c r="AF126" s="602"/>
      <c r="AG126" s="602"/>
      <c r="AH126" s="602"/>
      <c r="AI126" s="602"/>
      <c r="AJ126" s="785"/>
      <c r="AK126" s="603"/>
      <c r="AL126" s="603"/>
      <c r="AM126" s="603"/>
      <c r="AN126" s="773"/>
      <c r="AO126" s="602"/>
      <c r="AP126" s="602"/>
      <c r="AQ126" s="774"/>
    </row>
    <row r="127" spans="1:43" s="143" customFormat="1" ht="24" x14ac:dyDescent="0.2">
      <c r="A127" s="411" t="s">
        <v>1600</v>
      </c>
      <c r="B127" s="695" t="s">
        <v>1049</v>
      </c>
      <c r="C127" s="632" t="s">
        <v>602</v>
      </c>
      <c r="D127" s="1057">
        <v>5</v>
      </c>
      <c r="E127" s="1057">
        <v>10</v>
      </c>
      <c r="F127" s="1057">
        <v>1</v>
      </c>
      <c r="G127" s="1057">
        <v>26</v>
      </c>
      <c r="H127" s="1057">
        <v>1</v>
      </c>
      <c r="I127" s="1057">
        <v>12</v>
      </c>
      <c r="J127" s="1057">
        <v>2</v>
      </c>
      <c r="K127" s="1058">
        <f>SUM(E127,G127,I127)</f>
        <v>48</v>
      </c>
      <c r="L127" s="1058">
        <f>((E127*F127)*1.5)+((G127*H127)*1)+((I127*J127)*1)</f>
        <v>65</v>
      </c>
      <c r="M127" s="1058"/>
      <c r="N127" s="1711" t="s">
        <v>1863</v>
      </c>
      <c r="P127" s="1060" t="s">
        <v>1421</v>
      </c>
      <c r="Q127" s="1054"/>
      <c r="R127" s="1054"/>
      <c r="S127" s="1054" t="s">
        <v>1421</v>
      </c>
      <c r="T127" s="1060">
        <v>2</v>
      </c>
      <c r="U127" s="1054" t="s">
        <v>908</v>
      </c>
      <c r="V127" s="1054"/>
      <c r="W127" s="1054"/>
      <c r="X127" s="1054"/>
      <c r="Y127" s="1054"/>
      <c r="Z127" s="1061"/>
      <c r="AA127" s="1062"/>
      <c r="AB127" s="1062"/>
      <c r="AC127" s="1063"/>
      <c r="AD127" s="1061">
        <v>5</v>
      </c>
      <c r="AE127" s="1062" t="s">
        <v>908</v>
      </c>
      <c r="AF127" s="1062"/>
      <c r="AG127" s="1062"/>
      <c r="AH127" s="1062"/>
      <c r="AI127" s="1062"/>
      <c r="AJ127" s="1060"/>
      <c r="AK127" s="1054"/>
      <c r="AL127" s="1054"/>
      <c r="AM127" s="1054"/>
      <c r="AN127" s="1060" t="s">
        <v>1575</v>
      </c>
      <c r="AO127" s="1054" t="s">
        <v>908</v>
      </c>
      <c r="AP127" s="1054"/>
      <c r="AQ127" s="1064"/>
    </row>
    <row r="128" spans="1:43" s="608" customFormat="1" ht="15" customHeight="1" x14ac:dyDescent="0.2">
      <c r="A128" s="609"/>
      <c r="B128" s="695" t="s">
        <v>1050</v>
      </c>
      <c r="C128" s="632" t="s">
        <v>333</v>
      </c>
      <c r="D128" s="164">
        <v>5</v>
      </c>
      <c r="E128" s="164">
        <v>8</v>
      </c>
      <c r="F128" s="164">
        <v>1</v>
      </c>
      <c r="G128" s="164">
        <v>24</v>
      </c>
      <c r="H128" s="164">
        <v>1</v>
      </c>
      <c r="I128" s="164">
        <v>0</v>
      </c>
      <c r="J128" s="164">
        <v>2</v>
      </c>
      <c r="K128" s="168">
        <f>SUM(E128,G128,I128)</f>
        <v>32</v>
      </c>
      <c r="L128" s="168">
        <f>((E128*F128)*1.5)+((G128*H128)*1)+((I128*J128)*1)</f>
        <v>36</v>
      </c>
      <c r="M128" s="168"/>
      <c r="N128" s="103" t="s">
        <v>19</v>
      </c>
      <c r="P128" s="287" t="s">
        <v>1421</v>
      </c>
      <c r="Q128" s="227" t="s">
        <v>1421</v>
      </c>
      <c r="R128" s="227"/>
      <c r="S128" s="227"/>
      <c r="T128" s="287">
        <v>2</v>
      </c>
      <c r="U128" s="227" t="s">
        <v>908</v>
      </c>
      <c r="V128" s="227"/>
      <c r="W128" s="227"/>
      <c r="X128" s="227"/>
      <c r="Y128" s="227"/>
      <c r="Z128" s="612"/>
      <c r="AA128" s="604"/>
      <c r="AB128" s="604"/>
      <c r="AC128" s="613"/>
      <c r="AD128" s="612">
        <v>5</v>
      </c>
      <c r="AE128" s="604" t="s">
        <v>908</v>
      </c>
      <c r="AF128" s="604"/>
      <c r="AG128" s="604"/>
      <c r="AH128" s="604"/>
      <c r="AI128" s="604"/>
      <c r="AJ128" s="287"/>
      <c r="AK128" s="227"/>
      <c r="AL128" s="227"/>
      <c r="AM128" s="227"/>
      <c r="AN128" s="287" t="s">
        <v>1575</v>
      </c>
      <c r="AO128" s="227" t="s">
        <v>908</v>
      </c>
      <c r="AP128" s="227"/>
      <c r="AQ128" s="614"/>
    </row>
    <row r="129" spans="1:43" ht="15" customHeight="1" x14ac:dyDescent="0.2">
      <c r="A129" s="227"/>
      <c r="B129" s="632" t="s">
        <v>975</v>
      </c>
      <c r="C129" s="1078" t="s">
        <v>603</v>
      </c>
      <c r="D129" s="167"/>
      <c r="E129" s="164"/>
      <c r="F129" s="164"/>
      <c r="G129" s="164"/>
      <c r="H129" s="168"/>
      <c r="I129" s="164"/>
      <c r="J129" s="164"/>
      <c r="K129" s="168"/>
      <c r="L129" s="168"/>
      <c r="M129" s="168"/>
      <c r="N129" s="103"/>
      <c r="P129" s="287"/>
      <c r="Q129" s="227"/>
      <c r="R129" s="227"/>
      <c r="S129" s="227"/>
      <c r="T129" s="287"/>
      <c r="U129" s="227"/>
      <c r="V129" s="227"/>
      <c r="W129" s="227"/>
      <c r="X129" s="227"/>
      <c r="Y129" s="227"/>
      <c r="Z129" s="612"/>
      <c r="AA129" s="604"/>
      <c r="AB129" s="604"/>
      <c r="AC129" s="613"/>
      <c r="AD129" s="612"/>
      <c r="AE129" s="604"/>
      <c r="AF129" s="604"/>
      <c r="AG129" s="604"/>
      <c r="AH129" s="604"/>
      <c r="AI129" s="604"/>
      <c r="AJ129" s="287"/>
      <c r="AK129" s="227"/>
      <c r="AL129" s="227"/>
      <c r="AM129" s="227"/>
      <c r="AN129" s="287"/>
      <c r="AO129" s="227"/>
      <c r="AP129" s="227"/>
      <c r="AQ129" s="614"/>
    </row>
    <row r="130" spans="1:43" s="608" customFormat="1" ht="15" customHeight="1" x14ac:dyDescent="0.2">
      <c r="A130" s="609"/>
      <c r="B130" s="695" t="s">
        <v>1051</v>
      </c>
      <c r="C130" s="632" t="s">
        <v>163</v>
      </c>
      <c r="D130" s="164">
        <v>3</v>
      </c>
      <c r="E130" s="164">
        <v>0</v>
      </c>
      <c r="F130" s="164">
        <v>1</v>
      </c>
      <c r="G130" s="164">
        <v>0</v>
      </c>
      <c r="H130" s="164">
        <v>1</v>
      </c>
      <c r="I130" s="164">
        <v>52</v>
      </c>
      <c r="J130" s="164">
        <v>1</v>
      </c>
      <c r="K130" s="168">
        <v>84</v>
      </c>
      <c r="L130" s="168">
        <f>((E130*F130)*1.5)+((G130*H130)*1)+((I130*J130)*1)</f>
        <v>52</v>
      </c>
      <c r="M130" s="168">
        <v>32</v>
      </c>
      <c r="N130" s="103" t="s">
        <v>1864</v>
      </c>
      <c r="P130" s="287" t="s">
        <v>1576</v>
      </c>
      <c r="Q130" s="227"/>
      <c r="R130" s="227"/>
      <c r="S130" s="227"/>
      <c r="T130" s="287"/>
      <c r="U130" s="227"/>
      <c r="V130" s="227"/>
      <c r="W130" s="227"/>
      <c r="X130" s="227">
        <v>1.5</v>
      </c>
      <c r="Y130" s="227" t="s">
        <v>1570</v>
      </c>
      <c r="Z130" s="612" t="s">
        <v>1576</v>
      </c>
      <c r="AA130" s="604"/>
      <c r="AB130" s="604"/>
      <c r="AC130" s="613"/>
      <c r="AD130" s="612"/>
      <c r="AE130" s="604"/>
      <c r="AF130" s="604"/>
      <c r="AG130" s="604"/>
      <c r="AH130" s="604">
        <v>1.5</v>
      </c>
      <c r="AI130" s="604" t="s">
        <v>1570</v>
      </c>
      <c r="AJ130" s="287"/>
      <c r="AK130" s="227"/>
      <c r="AL130" s="227"/>
      <c r="AM130" s="227"/>
      <c r="AN130" s="287"/>
      <c r="AO130" s="227"/>
      <c r="AP130" s="227" t="s">
        <v>1467</v>
      </c>
      <c r="AQ130" s="614" t="s">
        <v>1570</v>
      </c>
    </row>
    <row r="131" spans="1:43" s="608" customFormat="1" ht="15" customHeight="1" x14ac:dyDescent="0.2">
      <c r="A131" s="609"/>
      <c r="B131" s="695" t="s">
        <v>1052</v>
      </c>
      <c r="C131" s="77" t="s">
        <v>334</v>
      </c>
      <c r="D131" s="164">
        <v>3</v>
      </c>
      <c r="E131" s="164">
        <v>0</v>
      </c>
      <c r="F131" s="164">
        <v>1</v>
      </c>
      <c r="G131" s="164">
        <v>0</v>
      </c>
      <c r="H131" s="164">
        <v>1</v>
      </c>
      <c r="I131" s="164">
        <v>52</v>
      </c>
      <c r="J131" s="164">
        <v>1</v>
      </c>
      <c r="K131" s="168">
        <v>84</v>
      </c>
      <c r="L131" s="168">
        <f>((E131*F131)*1.5)+((G131*H131)*1)+((I131*J131)*1)</f>
        <v>52</v>
      </c>
      <c r="M131" s="168">
        <v>32</v>
      </c>
      <c r="N131" s="103" t="s">
        <v>1864</v>
      </c>
      <c r="P131" s="287"/>
      <c r="Q131" s="227"/>
      <c r="R131" s="227"/>
      <c r="S131" s="227" t="s">
        <v>1421</v>
      </c>
      <c r="T131" s="287"/>
      <c r="U131" s="227"/>
      <c r="V131" s="227"/>
      <c r="W131" s="227"/>
      <c r="X131" s="227">
        <v>1.5</v>
      </c>
      <c r="Y131" s="227" t="s">
        <v>1570</v>
      </c>
      <c r="Z131" s="612"/>
      <c r="AA131" s="604"/>
      <c r="AB131" s="604"/>
      <c r="AC131" s="613"/>
      <c r="AD131" s="612"/>
      <c r="AE131" s="604"/>
      <c r="AF131" s="604"/>
      <c r="AG131" s="604"/>
      <c r="AH131" s="604">
        <v>1.5</v>
      </c>
      <c r="AI131" s="604" t="s">
        <v>1570</v>
      </c>
      <c r="AJ131" s="287"/>
      <c r="AK131" s="227"/>
      <c r="AL131" s="227"/>
      <c r="AM131" s="227"/>
      <c r="AN131" s="287"/>
      <c r="AO131" s="227"/>
      <c r="AP131" s="227" t="s">
        <v>1467</v>
      </c>
      <c r="AQ131" s="614" t="s">
        <v>1570</v>
      </c>
    </row>
    <row r="132" spans="1:43" ht="21.75" customHeight="1" x14ac:dyDescent="0.2">
      <c r="A132" s="227"/>
      <c r="B132" s="696" t="s">
        <v>1053</v>
      </c>
      <c r="C132" s="78" t="s">
        <v>834</v>
      </c>
      <c r="D132" s="631"/>
      <c r="E132" s="482"/>
      <c r="F132" s="160"/>
      <c r="G132" s="482"/>
      <c r="H132" s="160"/>
      <c r="I132" s="631" t="s">
        <v>19</v>
      </c>
      <c r="J132" s="160"/>
      <c r="K132" s="160"/>
      <c r="L132" s="160"/>
      <c r="M132" s="160"/>
      <c r="N132" s="162"/>
      <c r="P132" s="773"/>
      <c r="Q132" s="602"/>
      <c r="R132" s="602"/>
      <c r="S132" s="602"/>
      <c r="T132" s="773"/>
      <c r="U132" s="602"/>
      <c r="V132" s="602"/>
      <c r="W132" s="602"/>
      <c r="X132" s="602"/>
      <c r="Y132" s="602"/>
      <c r="Z132" s="773"/>
      <c r="AA132" s="602"/>
      <c r="AB132" s="602"/>
      <c r="AC132" s="774"/>
      <c r="AD132" s="773"/>
      <c r="AE132" s="602"/>
      <c r="AF132" s="602"/>
      <c r="AG132" s="602"/>
      <c r="AH132" s="602"/>
      <c r="AI132" s="602"/>
      <c r="AJ132" s="785"/>
      <c r="AK132" s="603"/>
      <c r="AL132" s="603"/>
      <c r="AM132" s="603"/>
      <c r="AN132" s="773"/>
      <c r="AO132" s="602"/>
      <c r="AP132" s="602"/>
      <c r="AQ132" s="774"/>
    </row>
    <row r="133" spans="1:43" s="608" customFormat="1" ht="21.75" customHeight="1" x14ac:dyDescent="0.2">
      <c r="A133" s="609" t="s">
        <v>1354</v>
      </c>
      <c r="B133" s="666" t="s">
        <v>556</v>
      </c>
      <c r="C133" s="253" t="s">
        <v>96</v>
      </c>
      <c r="D133" s="605">
        <v>2</v>
      </c>
      <c r="E133" s="605">
        <v>0</v>
      </c>
      <c r="F133" s="605">
        <v>1</v>
      </c>
      <c r="G133" s="605">
        <v>20</v>
      </c>
      <c r="H133" s="605">
        <v>1</v>
      </c>
      <c r="I133" s="605">
        <v>0</v>
      </c>
      <c r="J133" s="606">
        <v>1</v>
      </c>
      <c r="K133" s="607">
        <f>SUM(E133,G133,I133)</f>
        <v>20</v>
      </c>
      <c r="L133" s="607">
        <f t="shared" ref="L133" si="4">((E133*F133)*1.5)+((G133*H133)*1)+((I133*J133)*1)</f>
        <v>20</v>
      </c>
      <c r="M133" s="607"/>
      <c r="N133" s="413" t="s">
        <v>84</v>
      </c>
      <c r="P133" s="610" t="s">
        <v>1416</v>
      </c>
      <c r="Q133" s="609"/>
      <c r="R133" s="609" t="s">
        <v>1416</v>
      </c>
      <c r="S133" s="609"/>
      <c r="T133" s="610"/>
      <c r="U133" s="609"/>
      <c r="V133" s="609"/>
      <c r="W133" s="609"/>
      <c r="X133" s="609"/>
      <c r="Y133" s="609"/>
      <c r="Z133" s="792" t="s">
        <v>1416</v>
      </c>
      <c r="AA133" s="622"/>
      <c r="AB133" s="622" t="s">
        <v>1416</v>
      </c>
      <c r="AC133" s="793"/>
      <c r="AD133" s="792"/>
      <c r="AE133" s="622"/>
      <c r="AF133" s="622"/>
      <c r="AG133" s="622"/>
      <c r="AH133" s="622"/>
      <c r="AI133" s="622"/>
      <c r="AJ133" s="2024" t="s">
        <v>1562</v>
      </c>
      <c r="AK133" s="2025"/>
      <c r="AL133" s="2025"/>
      <c r="AM133" s="2025"/>
      <c r="AN133" s="2025"/>
      <c r="AO133" s="2025"/>
      <c r="AP133" s="2025"/>
      <c r="AQ133" s="2026"/>
    </row>
    <row r="134" spans="1:43" ht="15" customHeight="1" x14ac:dyDescent="0.2">
      <c r="A134" s="227"/>
      <c r="B134" s="696" t="s">
        <v>1054</v>
      </c>
      <c r="C134" s="617" t="s">
        <v>840</v>
      </c>
      <c r="D134" s="631"/>
      <c r="E134" s="482"/>
      <c r="F134" s="615"/>
      <c r="G134" s="482"/>
      <c r="H134" s="616"/>
      <c r="I134" s="615"/>
      <c r="J134" s="615"/>
      <c r="K134" s="616"/>
      <c r="L134" s="616"/>
      <c r="M134" s="616"/>
      <c r="N134" s="414"/>
      <c r="P134" s="773"/>
      <c r="Q134" s="602"/>
      <c r="R134" s="602"/>
      <c r="S134" s="602"/>
      <c r="T134" s="773"/>
      <c r="U134" s="602"/>
      <c r="V134" s="602"/>
      <c r="W134" s="602"/>
      <c r="X134" s="602"/>
      <c r="Y134" s="602"/>
      <c r="Z134" s="773"/>
      <c r="AA134" s="602"/>
      <c r="AB134" s="602"/>
      <c r="AC134" s="774"/>
      <c r="AD134" s="773"/>
      <c r="AE134" s="602"/>
      <c r="AF134" s="602"/>
      <c r="AG134" s="602"/>
      <c r="AH134" s="602"/>
      <c r="AI134" s="602"/>
      <c r="AJ134" s="785"/>
      <c r="AK134" s="603"/>
      <c r="AL134" s="603"/>
      <c r="AM134" s="603"/>
      <c r="AN134" s="773"/>
      <c r="AO134" s="602"/>
      <c r="AP134" s="602"/>
      <c r="AQ134" s="774"/>
    </row>
    <row r="135" spans="1:43" s="143" customFormat="1" ht="15" customHeight="1" thickBot="1" x14ac:dyDescent="0.25">
      <c r="A135" s="1054" t="s">
        <v>1366</v>
      </c>
      <c r="B135" s="695" t="s">
        <v>1055</v>
      </c>
      <c r="C135" s="77" t="s">
        <v>733</v>
      </c>
      <c r="D135" s="1057">
        <v>4</v>
      </c>
      <c r="E135" s="1057">
        <v>0</v>
      </c>
      <c r="F135" s="1057">
        <v>1</v>
      </c>
      <c r="G135" s="1057">
        <v>16</v>
      </c>
      <c r="H135" s="1057">
        <v>1</v>
      </c>
      <c r="I135" s="1057">
        <v>0</v>
      </c>
      <c r="J135" s="1057">
        <v>1</v>
      </c>
      <c r="K135" s="1058">
        <f>SUM(E135,G135,I135)</f>
        <v>16</v>
      </c>
      <c r="L135" s="1058">
        <f>((E135*F135)*1.5)+((G135*H135)*1)+((I135*J135)*1)</f>
        <v>16</v>
      </c>
      <c r="M135" s="1058"/>
      <c r="N135" s="1059"/>
      <c r="P135" s="1113" t="s">
        <v>1473</v>
      </c>
      <c r="Q135" s="1114"/>
      <c r="R135" s="1114"/>
      <c r="S135" s="1114"/>
      <c r="T135" s="1113"/>
      <c r="U135" s="1114"/>
      <c r="V135" s="1114"/>
      <c r="W135" s="1114"/>
      <c r="X135" s="1114" t="s">
        <v>1409</v>
      </c>
      <c r="Y135" s="1114" t="s">
        <v>1570</v>
      </c>
      <c r="Z135" s="1115" t="s">
        <v>1473</v>
      </c>
      <c r="AA135" s="1116"/>
      <c r="AB135" s="1116"/>
      <c r="AC135" s="1117"/>
      <c r="AD135" s="1115"/>
      <c r="AE135" s="1116"/>
      <c r="AF135" s="1116"/>
      <c r="AG135" s="1116"/>
      <c r="AH135" s="1116" t="s">
        <v>1409</v>
      </c>
      <c r="AI135" s="1116" t="s">
        <v>1570</v>
      </c>
      <c r="AJ135" s="1113"/>
      <c r="AK135" s="1114"/>
      <c r="AL135" s="1114"/>
      <c r="AM135" s="1114"/>
      <c r="AN135" s="1113" t="s">
        <v>1431</v>
      </c>
      <c r="AO135" s="1114"/>
      <c r="AP135" s="1114"/>
      <c r="AQ135" s="1118"/>
    </row>
    <row r="136" spans="1:43" ht="15" customHeight="1" x14ac:dyDescent="0.2">
      <c r="B136" s="419"/>
      <c r="C136" s="236" t="s">
        <v>34</v>
      </c>
      <c r="D136" s="262">
        <f>SUM(D119,D120,D121,D127,D128,D130,D133,D135)</f>
        <v>30</v>
      </c>
      <c r="E136" s="262">
        <f>SUM(E119,E120,E121,E127,E128,E130,E133,E135)</f>
        <v>42</v>
      </c>
      <c r="F136" s="238">
        <v>1</v>
      </c>
      <c r="G136" s="262">
        <f>SUM(G119,G120,G121,G127,G128,G130,G133,G135)</f>
        <v>130</v>
      </c>
      <c r="H136" s="238">
        <v>1</v>
      </c>
      <c r="I136" s="262">
        <f>SUM(I119,I120,I121,I127,I128,I130,I133,I135)</f>
        <v>84</v>
      </c>
      <c r="J136" s="238">
        <v>1</v>
      </c>
      <c r="K136" s="626">
        <f>SUM(K119:K121,K127:K128,K130,K133:K135)</f>
        <v>288</v>
      </c>
      <c r="L136" s="626">
        <f>SUM(L119:L135)</f>
        <v>441</v>
      </c>
      <c r="M136" s="1089"/>
      <c r="N136" s="418"/>
    </row>
    <row r="137" spans="1:43" ht="12" x14ac:dyDescent="0.2">
      <c r="B137" s="139"/>
      <c r="C137" s="627" t="s">
        <v>24</v>
      </c>
      <c r="D137" s="239">
        <f>SUM(D111,D136)</f>
        <v>60</v>
      </c>
      <c r="E137" s="239">
        <f>SUM(E111,E136)</f>
        <v>94</v>
      </c>
      <c r="F137" s="238">
        <v>1</v>
      </c>
      <c r="G137" s="239">
        <f>SUM(G111,G136)</f>
        <v>254</v>
      </c>
      <c r="H137" s="658">
        <v>1</v>
      </c>
      <c r="I137" s="239">
        <f>SUM(I111,I136)</f>
        <v>124</v>
      </c>
      <c r="J137" s="238">
        <v>2</v>
      </c>
      <c r="K137" s="626">
        <f>SUM(K111,K136)</f>
        <v>504</v>
      </c>
      <c r="L137" s="626">
        <f>SUM(L111,L136)</f>
        <v>728</v>
      </c>
      <c r="M137" s="1102"/>
      <c r="N137" s="227"/>
    </row>
    <row r="138" spans="1:43" s="419" customFormat="1" ht="15" customHeight="1" x14ac:dyDescent="0.2">
      <c r="B138" s="139"/>
      <c r="C138" s="623"/>
      <c r="D138" s="147"/>
      <c r="E138" s="147"/>
      <c r="F138" s="147"/>
      <c r="G138" s="147"/>
      <c r="H138" s="147"/>
      <c r="I138" s="147"/>
      <c r="J138" s="147"/>
      <c r="K138" s="147"/>
      <c r="L138" s="147"/>
      <c r="M138" s="1108"/>
      <c r="N138" s="139"/>
    </row>
    <row r="139" spans="1:43" ht="12.75" customHeight="1" x14ac:dyDescent="0.2">
      <c r="B139" s="659"/>
      <c r="C139" s="660" t="s">
        <v>1404</v>
      </c>
      <c r="D139" s="661">
        <f>D44+D91+D137</f>
        <v>180</v>
      </c>
      <c r="E139" s="1109">
        <f>SUM(E44,E91,E137)</f>
        <v>358</v>
      </c>
      <c r="F139" s="661">
        <v>1</v>
      </c>
      <c r="G139" s="1109">
        <f>SUM(G44,G91,G137)</f>
        <v>760</v>
      </c>
      <c r="H139" s="661">
        <v>1</v>
      </c>
      <c r="I139" s="1109">
        <f>SUM(I44,I91,I137)</f>
        <v>258</v>
      </c>
      <c r="J139" s="661">
        <v>2</v>
      </c>
      <c r="K139" s="1109">
        <f>SUM(K44,K91,K137,64)</f>
        <v>1542</v>
      </c>
      <c r="L139" s="1109">
        <f>SUM(L44,L91,L137)</f>
        <v>1985</v>
      </c>
      <c r="M139" s="1110">
        <f>SUM(M17,M57,M130)</f>
        <v>96</v>
      </c>
      <c r="N139" s="420"/>
    </row>
    <row r="140" spans="1:43" ht="15" customHeight="1" x14ac:dyDescent="0.2">
      <c r="M140" s="1111"/>
    </row>
  </sheetData>
  <mergeCells count="114">
    <mergeCell ref="L45:M45"/>
    <mergeCell ref="AJ133:AQ133"/>
    <mergeCell ref="P94:S94"/>
    <mergeCell ref="T94:Y94"/>
    <mergeCell ref="Z94:AC94"/>
    <mergeCell ref="AD94:AI94"/>
    <mergeCell ref="AF95:AG95"/>
    <mergeCell ref="T114:U114"/>
    <mergeCell ref="V114:W114"/>
    <mergeCell ref="X114:Y114"/>
    <mergeCell ref="P113:S113"/>
    <mergeCell ref="T113:Y113"/>
    <mergeCell ref="Z113:AC113"/>
    <mergeCell ref="AD113:AI113"/>
    <mergeCell ref="T95:U95"/>
    <mergeCell ref="V95:W95"/>
    <mergeCell ref="X95:Y95"/>
    <mergeCell ref="AD95:AE95"/>
    <mergeCell ref="AD114:AE114"/>
    <mergeCell ref="AF114:AG114"/>
    <mergeCell ref="AH114:AI114"/>
    <mergeCell ref="AN114:AO114"/>
    <mergeCell ref="AP114:AQ114"/>
    <mergeCell ref="AH95:AI95"/>
    <mergeCell ref="AN113:AQ113"/>
    <mergeCell ref="AJ113:AM113"/>
    <mergeCell ref="AJ95:AK95"/>
    <mergeCell ref="AL95:AM95"/>
    <mergeCell ref="AJ114:AK114"/>
    <mergeCell ref="AL114:AM114"/>
    <mergeCell ref="AJ109:AQ109"/>
    <mergeCell ref="P65:S65"/>
    <mergeCell ref="T65:Y65"/>
    <mergeCell ref="Z65:AC65"/>
    <mergeCell ref="AD65:AI65"/>
    <mergeCell ref="AN65:AQ65"/>
    <mergeCell ref="T66:U66"/>
    <mergeCell ref="V66:W66"/>
    <mergeCell ref="X66:Y66"/>
    <mergeCell ref="AD66:AE66"/>
    <mergeCell ref="AF66:AG66"/>
    <mergeCell ref="AH66:AI66"/>
    <mergeCell ref="AN66:AO66"/>
    <mergeCell ref="AP66:AQ66"/>
    <mergeCell ref="AJ65:AM65"/>
    <mergeCell ref="AJ66:AK66"/>
    <mergeCell ref="AL66:AM66"/>
    <mergeCell ref="Z93:AI93"/>
    <mergeCell ref="AN93:AQ93"/>
    <mergeCell ref="AP95:AQ95"/>
    <mergeCell ref="T48:U48"/>
    <mergeCell ref="V48:W48"/>
    <mergeCell ref="X48:Y48"/>
    <mergeCell ref="AD48:AE48"/>
    <mergeCell ref="AF48:AG48"/>
    <mergeCell ref="AH48:AI48"/>
    <mergeCell ref="AN48:AO48"/>
    <mergeCell ref="AJ93:AM93"/>
    <mergeCell ref="AJ94:AM94"/>
    <mergeCell ref="AP48:AQ48"/>
    <mergeCell ref="AN94:AQ94"/>
    <mergeCell ref="AJ48:AK48"/>
    <mergeCell ref="AL48:AM48"/>
    <mergeCell ref="AJ87:AQ87"/>
    <mergeCell ref="AJ62:AQ62"/>
    <mergeCell ref="AN95:AO95"/>
    <mergeCell ref="Z23:AC23"/>
    <mergeCell ref="AD23:AI23"/>
    <mergeCell ref="AN23:AQ23"/>
    <mergeCell ref="T24:U24"/>
    <mergeCell ref="V24:W24"/>
    <mergeCell ref="X24:Y24"/>
    <mergeCell ref="AJ23:AM23"/>
    <mergeCell ref="P47:S47"/>
    <mergeCell ref="T47:Y47"/>
    <mergeCell ref="Z47:AC47"/>
    <mergeCell ref="AD47:AI47"/>
    <mergeCell ref="AN47:AQ47"/>
    <mergeCell ref="AD24:AE24"/>
    <mergeCell ref="AF24:AG24"/>
    <mergeCell ref="AH24:AI24"/>
    <mergeCell ref="AN24:AO24"/>
    <mergeCell ref="AP24:AQ24"/>
    <mergeCell ref="Z46:AI46"/>
    <mergeCell ref="AN46:AQ46"/>
    <mergeCell ref="AJ46:AM46"/>
    <mergeCell ref="AJ47:AM47"/>
    <mergeCell ref="AJ24:AK24"/>
    <mergeCell ref="AL24:AM24"/>
    <mergeCell ref="AJ38:AQ38"/>
    <mergeCell ref="P5:Y5"/>
    <mergeCell ref="P46:Y46"/>
    <mergeCell ref="P93:Y93"/>
    <mergeCell ref="Z5:AI5"/>
    <mergeCell ref="AN5:AQ5"/>
    <mergeCell ref="P6:S6"/>
    <mergeCell ref="T6:Y6"/>
    <mergeCell ref="Z6:AC6"/>
    <mergeCell ref="AD6:AI6"/>
    <mergeCell ref="AN6:AQ6"/>
    <mergeCell ref="AF7:AG7"/>
    <mergeCell ref="AH7:AI7"/>
    <mergeCell ref="AN7:AO7"/>
    <mergeCell ref="AP7:AQ7"/>
    <mergeCell ref="T7:U7"/>
    <mergeCell ref="V7:W7"/>
    <mergeCell ref="X7:Y7"/>
    <mergeCell ref="AD7:AE7"/>
    <mergeCell ref="AJ5:AM5"/>
    <mergeCell ref="AJ6:AM6"/>
    <mergeCell ref="AJ7:AK7"/>
    <mergeCell ref="AL7:AM7"/>
    <mergeCell ref="P23:S23"/>
    <mergeCell ref="T23:Y23"/>
  </mergeCells>
  <pageMargins left="0.25" right="0.25" top="0.75" bottom="0.75"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573F6-8B96-490F-8A39-CF9592A71473}">
  <dimension ref="A1:AK127"/>
  <sheetViews>
    <sheetView topLeftCell="B40" zoomScaleNormal="100" workbookViewId="0">
      <selection activeCell="K16" sqref="K16"/>
    </sheetView>
  </sheetViews>
  <sheetFormatPr baseColWidth="10" defaultColWidth="12.42578125" defaultRowHeight="15" customHeight="1" x14ac:dyDescent="0.2"/>
  <cols>
    <col min="1" max="1" width="12.42578125" style="139"/>
    <col min="2" max="2" width="24.42578125" style="147" customWidth="1"/>
    <col min="3" max="3" width="45.85546875" style="147" customWidth="1"/>
    <col min="4" max="4" width="7.140625" style="147" customWidth="1"/>
    <col min="5" max="8" width="5.42578125" style="147" customWidth="1"/>
    <col min="9" max="9" width="5.85546875" style="147" customWidth="1"/>
    <col min="10" max="10" width="11.140625" style="147" customWidth="1"/>
    <col min="11" max="11" width="4" style="147" bestFit="1" customWidth="1"/>
    <col min="12" max="12" width="10.140625" style="147" customWidth="1"/>
    <col min="13" max="13" width="5.42578125" style="139" customWidth="1"/>
    <col min="14" max="16" width="12.42578125" style="139"/>
    <col min="17" max="17" width="20.140625" style="139" customWidth="1"/>
    <col min="18" max="18" width="7.140625" style="139" customWidth="1"/>
    <col min="19" max="34" width="6.42578125" style="139" customWidth="1"/>
    <col min="35" max="35" width="7.7109375" style="139" customWidth="1"/>
    <col min="36" max="37" width="7.42578125" style="139" customWidth="1"/>
    <col min="38" max="16384" width="12.42578125" style="139"/>
  </cols>
  <sheetData>
    <row r="1" spans="1:37" ht="15" customHeight="1" x14ac:dyDescent="0.2">
      <c r="S1" s="54" t="s">
        <v>1802</v>
      </c>
      <c r="T1" s="383"/>
      <c r="U1" s="383"/>
      <c r="V1" s="383"/>
      <c r="W1" s="54" t="s">
        <v>1803</v>
      </c>
    </row>
    <row r="2" spans="1:37" ht="15" customHeight="1" x14ac:dyDescent="0.2">
      <c r="S2" s="54" t="s">
        <v>1804</v>
      </c>
      <c r="T2" s="383"/>
      <c r="U2" s="383"/>
      <c r="V2" s="383"/>
      <c r="W2" s="383"/>
    </row>
    <row r="3" spans="1:37" ht="15" customHeight="1" x14ac:dyDescent="0.2">
      <c r="B3" s="139"/>
      <c r="C3" s="141" t="s">
        <v>0</v>
      </c>
      <c r="D3" s="143" t="s">
        <v>1</v>
      </c>
      <c r="E3" s="141"/>
      <c r="F3" s="141"/>
      <c r="G3" s="141"/>
      <c r="H3" s="143"/>
      <c r="I3" s="142"/>
      <c r="J3" s="142"/>
      <c r="K3" s="143" t="s">
        <v>19</v>
      </c>
      <c r="L3" s="142"/>
      <c r="M3" s="142"/>
      <c r="N3" s="142"/>
      <c r="O3" s="141"/>
      <c r="P3" s="142"/>
      <c r="Q3" s="143"/>
    </row>
    <row r="4" spans="1:37" ht="15" customHeight="1" thickBot="1" x14ac:dyDescent="0.25">
      <c r="B4" s="139"/>
      <c r="C4" s="141" t="s">
        <v>2</v>
      </c>
      <c r="D4" s="1601" t="s">
        <v>338</v>
      </c>
      <c r="E4" s="141"/>
      <c r="F4" s="141"/>
      <c r="G4" s="141"/>
      <c r="H4" s="144"/>
      <c r="I4" s="142"/>
      <c r="J4" s="142"/>
      <c r="K4" s="144"/>
      <c r="L4" s="142"/>
      <c r="M4" s="142"/>
      <c r="N4" s="142"/>
      <c r="O4" s="141"/>
      <c r="P4" s="142"/>
      <c r="Q4" s="144"/>
      <c r="S4" s="369" t="s">
        <v>609</v>
      </c>
      <c r="T4" s="271"/>
      <c r="U4" s="271"/>
      <c r="V4" s="271"/>
      <c r="W4" s="271"/>
      <c r="X4" s="271"/>
      <c r="Y4" s="271"/>
      <c r="Z4" s="271"/>
      <c r="AA4" s="271"/>
      <c r="AB4" s="271"/>
      <c r="AC4" s="271"/>
      <c r="AD4" s="271"/>
      <c r="AE4" s="271"/>
      <c r="AF4" s="271"/>
      <c r="AG4" s="271"/>
      <c r="AH4" s="271"/>
      <c r="AI4" s="271"/>
      <c r="AJ4" s="271"/>
      <c r="AK4" s="271"/>
    </row>
    <row r="5" spans="1:37" ht="15" customHeight="1" thickBot="1" x14ac:dyDescent="0.25">
      <c r="B5" s="139"/>
      <c r="C5" s="141" t="s">
        <v>3</v>
      </c>
      <c r="D5" s="143" t="s">
        <v>4</v>
      </c>
      <c r="E5" s="141"/>
      <c r="F5" s="141"/>
      <c r="G5" s="141"/>
      <c r="H5" s="143"/>
      <c r="K5" s="143"/>
      <c r="M5" s="147"/>
      <c r="N5" s="147"/>
      <c r="O5" s="141"/>
      <c r="P5" s="147"/>
      <c r="Q5" s="143"/>
      <c r="S5" s="1920" t="s">
        <v>559</v>
      </c>
      <c r="T5" s="1921"/>
      <c r="U5" s="1921"/>
      <c r="V5" s="1921"/>
      <c r="W5" s="2039"/>
      <c r="X5" s="1980" t="s">
        <v>560</v>
      </c>
      <c r="Y5" s="1981"/>
      <c r="Z5" s="1981"/>
      <c r="AA5" s="1981"/>
      <c r="AB5" s="1981"/>
      <c r="AC5" s="1981"/>
      <c r="AD5" s="1981"/>
      <c r="AE5" s="1982"/>
      <c r="AF5" s="1991" t="s">
        <v>608</v>
      </c>
      <c r="AG5" s="1992"/>
      <c r="AH5" s="1992"/>
      <c r="AI5" s="1992"/>
      <c r="AJ5" s="1992"/>
      <c r="AK5" s="1993"/>
    </row>
    <row r="6" spans="1:37" ht="21" customHeight="1" x14ac:dyDescent="0.2">
      <c r="B6" s="139"/>
      <c r="C6" s="141" t="s">
        <v>3</v>
      </c>
      <c r="D6" s="139" t="s">
        <v>300</v>
      </c>
      <c r="E6" s="141"/>
      <c r="F6" s="141"/>
      <c r="G6" s="141"/>
      <c r="H6" s="139"/>
      <c r="K6" s="139" t="s">
        <v>19</v>
      </c>
      <c r="M6" s="147"/>
      <c r="N6" s="147"/>
      <c r="O6" s="141"/>
      <c r="P6" s="147"/>
      <c r="S6" s="1966" t="s">
        <v>1630</v>
      </c>
      <c r="T6" s="1967"/>
      <c r="U6" s="1967"/>
      <c r="V6" s="1967"/>
      <c r="W6" s="1967"/>
      <c r="X6" s="1970" t="s">
        <v>563</v>
      </c>
      <c r="Y6" s="1971"/>
      <c r="Z6" s="1971"/>
      <c r="AA6" s="1972"/>
      <c r="AB6" s="1970" t="s">
        <v>564</v>
      </c>
      <c r="AC6" s="1971"/>
      <c r="AD6" s="1971"/>
      <c r="AE6" s="1972"/>
      <c r="AF6" s="1994" t="s">
        <v>613</v>
      </c>
      <c r="AG6" s="1995"/>
      <c r="AH6" s="1995"/>
      <c r="AI6" s="1995"/>
      <c r="AJ6" s="1995"/>
      <c r="AK6" s="1996"/>
    </row>
    <row r="7" spans="1:37" ht="54" customHeight="1" x14ac:dyDescent="0.2">
      <c r="B7" s="148" t="s">
        <v>1220</v>
      </c>
      <c r="C7" s="1126" t="s">
        <v>631</v>
      </c>
      <c r="D7" s="1928" t="s">
        <v>5</v>
      </c>
      <c r="E7" s="1929"/>
      <c r="F7" s="1929"/>
      <c r="G7" s="1929"/>
      <c r="H7" s="1930"/>
      <c r="I7" s="1242" t="s">
        <v>339</v>
      </c>
      <c r="J7" s="598"/>
      <c r="K7" s="598"/>
      <c r="L7" s="598"/>
      <c r="M7" s="598"/>
      <c r="N7" s="598"/>
      <c r="O7" s="598"/>
      <c r="P7" s="598"/>
      <c r="Q7" s="599"/>
      <c r="S7" s="477" t="s">
        <v>566</v>
      </c>
      <c r="T7" s="476" t="s">
        <v>567</v>
      </c>
      <c r="U7" s="476" t="s">
        <v>1624</v>
      </c>
      <c r="V7" s="476" t="s">
        <v>568</v>
      </c>
      <c r="W7" s="476" t="s">
        <v>570</v>
      </c>
      <c r="X7" s="273" t="s">
        <v>566</v>
      </c>
      <c r="Y7" s="274" t="s">
        <v>567</v>
      </c>
      <c r="Z7" s="274" t="s">
        <v>568</v>
      </c>
      <c r="AA7" s="306" t="s">
        <v>570</v>
      </c>
      <c r="AB7" s="1989" t="s">
        <v>566</v>
      </c>
      <c r="AC7" s="2000"/>
      <c r="AD7" s="2019" t="s">
        <v>567</v>
      </c>
      <c r="AE7" s="1990"/>
      <c r="AF7" s="1987" t="s">
        <v>566</v>
      </c>
      <c r="AG7" s="2008"/>
      <c r="AH7" s="1997" t="s">
        <v>572</v>
      </c>
      <c r="AI7" s="2008"/>
      <c r="AJ7" s="1997" t="s">
        <v>570</v>
      </c>
      <c r="AK7" s="1988"/>
    </row>
    <row r="8" spans="1:37" ht="33" customHeight="1" x14ac:dyDescent="0.2">
      <c r="A8" s="672" t="s">
        <v>1341</v>
      </c>
      <c r="B8" s="152" t="s">
        <v>1148</v>
      </c>
      <c r="C8" s="149" t="s">
        <v>6</v>
      </c>
      <c r="D8" s="630"/>
      <c r="E8" s="630" t="s">
        <v>632</v>
      </c>
      <c r="F8" s="630" t="s">
        <v>633</v>
      </c>
      <c r="G8" s="630" t="s">
        <v>634</v>
      </c>
      <c r="H8" s="630" t="s">
        <v>635</v>
      </c>
      <c r="I8" s="154" t="s">
        <v>7</v>
      </c>
      <c r="J8" s="154" t="s">
        <v>8</v>
      </c>
      <c r="K8" s="155" t="s">
        <v>9</v>
      </c>
      <c r="L8" s="156" t="s">
        <v>8</v>
      </c>
      <c r="M8" s="155" t="s">
        <v>10</v>
      </c>
      <c r="N8" s="156" t="s">
        <v>11</v>
      </c>
      <c r="O8" s="157" t="s">
        <v>12</v>
      </c>
      <c r="P8" s="155" t="s">
        <v>13</v>
      </c>
      <c r="Q8" s="158" t="s">
        <v>14</v>
      </c>
      <c r="S8" s="275" t="s">
        <v>573</v>
      </c>
      <c r="T8" s="276" t="s">
        <v>573</v>
      </c>
      <c r="U8" s="276" t="s">
        <v>573</v>
      </c>
      <c r="V8" s="276" t="s">
        <v>573</v>
      </c>
      <c r="W8" s="276" t="s">
        <v>573</v>
      </c>
      <c r="X8" s="278" t="s">
        <v>573</v>
      </c>
      <c r="Y8" s="279" t="s">
        <v>573</v>
      </c>
      <c r="Z8" s="279" t="s">
        <v>573</v>
      </c>
      <c r="AA8" s="280" t="s">
        <v>573</v>
      </c>
      <c r="AB8" s="278" t="s">
        <v>573</v>
      </c>
      <c r="AC8" s="279" t="s">
        <v>574</v>
      </c>
      <c r="AD8" s="279" t="s">
        <v>573</v>
      </c>
      <c r="AE8" s="280" t="s">
        <v>574</v>
      </c>
      <c r="AF8" s="522" t="s">
        <v>573</v>
      </c>
      <c r="AG8" s="523" t="s">
        <v>574</v>
      </c>
      <c r="AH8" s="523" t="s">
        <v>573</v>
      </c>
      <c r="AI8" s="523" t="s">
        <v>574</v>
      </c>
      <c r="AJ8" s="523" t="s">
        <v>573</v>
      </c>
      <c r="AK8" s="524" t="s">
        <v>574</v>
      </c>
    </row>
    <row r="9" spans="1:37" ht="12" x14ac:dyDescent="0.2">
      <c r="A9" s="227"/>
      <c r="B9" s="1127" t="s">
        <v>1149</v>
      </c>
      <c r="C9" s="76" t="s">
        <v>813</v>
      </c>
      <c r="D9" s="169"/>
      <c r="E9" s="169"/>
      <c r="F9" s="169"/>
      <c r="G9" s="169"/>
      <c r="H9" s="169"/>
      <c r="I9" s="169"/>
      <c r="J9" s="169"/>
      <c r="K9" s="169"/>
      <c r="L9" s="161"/>
      <c r="M9" s="169"/>
      <c r="N9" s="161"/>
      <c r="O9" s="161" t="s">
        <v>19</v>
      </c>
      <c r="P9" s="161" t="s">
        <v>19</v>
      </c>
      <c r="Q9" s="171"/>
      <c r="S9" s="773"/>
      <c r="T9" s="602"/>
      <c r="U9" s="602"/>
      <c r="V9" s="602"/>
      <c r="W9" s="602"/>
      <c r="X9" s="773"/>
      <c r="Y9" s="602"/>
      <c r="Z9" s="602"/>
      <c r="AA9" s="774"/>
      <c r="AB9" s="773"/>
      <c r="AC9" s="602"/>
      <c r="AD9" s="602"/>
      <c r="AE9" s="774"/>
      <c r="AF9" s="785"/>
      <c r="AG9" s="603"/>
      <c r="AH9" s="603"/>
      <c r="AI9" s="603"/>
      <c r="AJ9" s="603"/>
      <c r="AK9" s="786"/>
    </row>
    <row r="10" spans="1:37" ht="15" customHeight="1" x14ac:dyDescent="0.2">
      <c r="A10" s="716" t="s">
        <v>1368</v>
      </c>
      <c r="B10" s="632" t="s">
        <v>1150</v>
      </c>
      <c r="C10" s="77" t="s">
        <v>343</v>
      </c>
      <c r="D10" s="164"/>
      <c r="E10" s="164">
        <v>9</v>
      </c>
      <c r="F10" s="164">
        <v>9</v>
      </c>
      <c r="G10" s="164"/>
      <c r="H10" s="164">
        <v>9</v>
      </c>
      <c r="I10" s="167">
        <v>24</v>
      </c>
      <c r="J10" s="164">
        <v>1</v>
      </c>
      <c r="K10" s="164">
        <v>60</v>
      </c>
      <c r="L10" s="164">
        <v>2</v>
      </c>
      <c r="M10" s="164">
        <v>0</v>
      </c>
      <c r="N10" s="164">
        <v>3</v>
      </c>
      <c r="O10" s="1633">
        <v>90</v>
      </c>
      <c r="P10" s="168">
        <f>((I10*J10)*1.5)+((K10*L10)*1)+((M10*N10)*1)</f>
        <v>156</v>
      </c>
      <c r="Q10" s="1700" t="s">
        <v>1853</v>
      </c>
      <c r="S10" s="287">
        <v>3</v>
      </c>
      <c r="T10" s="227" t="s">
        <v>1526</v>
      </c>
      <c r="U10" s="227" t="s">
        <v>1526</v>
      </c>
      <c r="V10" s="227"/>
      <c r="W10" s="227"/>
      <c r="X10" s="612"/>
      <c r="Y10" s="604"/>
      <c r="Z10" s="604"/>
      <c r="AA10" s="613"/>
      <c r="AB10" s="612">
        <v>9</v>
      </c>
      <c r="AC10" s="604" t="s">
        <v>908</v>
      </c>
      <c r="AD10" s="604"/>
      <c r="AE10" s="613"/>
      <c r="AF10" s="287" t="s">
        <v>1569</v>
      </c>
      <c r="AG10" s="227" t="s">
        <v>908</v>
      </c>
      <c r="AH10" s="227"/>
      <c r="AI10" s="227"/>
      <c r="AJ10" s="227"/>
      <c r="AK10" s="614"/>
    </row>
    <row r="11" spans="1:37" s="608" customFormat="1" ht="15" customHeight="1" x14ac:dyDescent="0.2">
      <c r="A11" s="609" t="s">
        <v>1342</v>
      </c>
      <c r="B11" s="253" t="s">
        <v>517</v>
      </c>
      <c r="C11" s="79" t="s">
        <v>51</v>
      </c>
      <c r="D11" s="605"/>
      <c r="E11" s="605">
        <v>2</v>
      </c>
      <c r="F11" s="605">
        <v>2</v>
      </c>
      <c r="G11" s="605">
        <v>2</v>
      </c>
      <c r="H11" s="605">
        <v>2</v>
      </c>
      <c r="I11" s="605">
        <v>16</v>
      </c>
      <c r="J11" s="605">
        <v>1</v>
      </c>
      <c r="K11" s="605">
        <v>0</v>
      </c>
      <c r="L11" s="606">
        <v>2</v>
      </c>
      <c r="M11" s="605">
        <v>0</v>
      </c>
      <c r="N11" s="605">
        <v>3</v>
      </c>
      <c r="O11" s="607">
        <f>SUM(I11,K11,M11)</f>
        <v>16</v>
      </c>
      <c r="P11" s="607">
        <f>((I11*J11)*1.5)+((K11*L11)*1)+((M11*N11)*1)</f>
        <v>24</v>
      </c>
      <c r="Q11" s="413" t="s">
        <v>52</v>
      </c>
      <c r="S11" s="610" t="s">
        <v>1520</v>
      </c>
      <c r="T11" s="609" t="s">
        <v>1520</v>
      </c>
      <c r="U11" s="609"/>
      <c r="V11" s="609"/>
      <c r="W11" s="609"/>
      <c r="X11" s="792" t="s">
        <v>1520</v>
      </c>
      <c r="Y11" s="622" t="s">
        <v>1520</v>
      </c>
      <c r="Z11" s="622"/>
      <c r="AA11" s="793"/>
      <c r="AB11" s="792"/>
      <c r="AC11" s="622"/>
      <c r="AD11" s="622"/>
      <c r="AE11" s="793"/>
      <c r="AF11" s="610" t="s">
        <v>1431</v>
      </c>
      <c r="AG11" s="609"/>
      <c r="AH11" s="609"/>
      <c r="AI11" s="609"/>
      <c r="AJ11" s="609"/>
      <c r="AK11" s="611"/>
    </row>
    <row r="12" spans="1:37" ht="24" x14ac:dyDescent="0.2">
      <c r="A12" s="227"/>
      <c r="B12" s="1127" t="s">
        <v>1151</v>
      </c>
      <c r="C12" s="76" t="s">
        <v>842</v>
      </c>
      <c r="D12" s="169"/>
      <c r="E12" s="169"/>
      <c r="F12" s="169"/>
      <c r="G12" s="169"/>
      <c r="H12" s="169"/>
      <c r="I12" s="169"/>
      <c r="J12" s="169"/>
      <c r="K12" s="169"/>
      <c r="L12" s="161"/>
      <c r="M12" s="169"/>
      <c r="N12" s="161"/>
      <c r="O12" s="161" t="s">
        <v>19</v>
      </c>
      <c r="P12" s="161" t="s">
        <v>19</v>
      </c>
      <c r="Q12" s="171"/>
      <c r="S12" s="773"/>
      <c r="T12" s="602"/>
      <c r="U12" s="602"/>
      <c r="V12" s="602"/>
      <c r="W12" s="602"/>
      <c r="X12" s="773"/>
      <c r="Y12" s="602"/>
      <c r="Z12" s="602"/>
      <c r="AA12" s="774"/>
      <c r="AB12" s="773"/>
      <c r="AC12" s="602"/>
      <c r="AD12" s="602"/>
      <c r="AE12" s="774"/>
      <c r="AF12" s="785"/>
      <c r="AG12" s="603"/>
      <c r="AH12" s="603"/>
      <c r="AI12" s="603"/>
      <c r="AJ12" s="603"/>
      <c r="AK12" s="786"/>
    </row>
    <row r="13" spans="1:37" s="608" customFormat="1" ht="15" customHeight="1" x14ac:dyDescent="0.2">
      <c r="A13" s="609"/>
      <c r="B13" s="253" t="s">
        <v>518</v>
      </c>
      <c r="C13" s="79" t="s">
        <v>43</v>
      </c>
      <c r="D13" s="605"/>
      <c r="E13" s="605">
        <v>2</v>
      </c>
      <c r="F13" s="605">
        <v>2</v>
      </c>
      <c r="G13" s="605"/>
      <c r="H13" s="605">
        <v>2</v>
      </c>
      <c r="I13" s="605">
        <v>2</v>
      </c>
      <c r="J13" s="605">
        <v>1</v>
      </c>
      <c r="K13" s="605">
        <v>14</v>
      </c>
      <c r="L13" s="606">
        <v>2</v>
      </c>
      <c r="M13" s="605">
        <v>0</v>
      </c>
      <c r="N13" s="605">
        <v>3</v>
      </c>
      <c r="O13" s="1705">
        <v>20</v>
      </c>
      <c r="P13" s="607">
        <f>((I13*J13)*1.5)+((K13*L13)*1)+((M13*N13)*1)</f>
        <v>31</v>
      </c>
      <c r="Q13" s="1700" t="s">
        <v>1853</v>
      </c>
      <c r="S13" s="610" t="s">
        <v>1409</v>
      </c>
      <c r="T13" s="609"/>
      <c r="U13" s="609"/>
      <c r="V13" s="609"/>
      <c r="W13" s="609"/>
      <c r="X13" s="792" t="s">
        <v>1409</v>
      </c>
      <c r="Y13" s="622"/>
      <c r="Z13" s="622"/>
      <c r="AA13" s="793"/>
      <c r="AB13" s="792"/>
      <c r="AC13" s="622"/>
      <c r="AD13" s="622"/>
      <c r="AE13" s="793"/>
      <c r="AF13" s="610" t="s">
        <v>1431</v>
      </c>
      <c r="AG13" s="609"/>
      <c r="AH13" s="609"/>
      <c r="AI13" s="609"/>
      <c r="AJ13" s="609"/>
      <c r="AK13" s="611"/>
    </row>
    <row r="14" spans="1:37" ht="15" customHeight="1" x14ac:dyDescent="0.2">
      <c r="A14" s="227"/>
      <c r="B14" s="1128" t="s">
        <v>1152</v>
      </c>
      <c r="C14" s="617" t="s">
        <v>801</v>
      </c>
      <c r="D14" s="631"/>
      <c r="E14" s="169"/>
      <c r="F14" s="169"/>
      <c r="G14" s="169"/>
      <c r="H14" s="169"/>
      <c r="I14" s="169"/>
      <c r="J14" s="160"/>
      <c r="K14" s="169"/>
      <c r="L14" s="160"/>
      <c r="M14" s="160"/>
      <c r="N14" s="160"/>
      <c r="O14" s="160"/>
      <c r="P14" s="160"/>
      <c r="Q14" s="162"/>
      <c r="S14" s="773"/>
      <c r="T14" s="602"/>
      <c r="U14" s="602"/>
      <c r="V14" s="602"/>
      <c r="W14" s="602"/>
      <c r="X14" s="773"/>
      <c r="Y14" s="602"/>
      <c r="Z14" s="602"/>
      <c r="AA14" s="774"/>
      <c r="AB14" s="773"/>
      <c r="AC14" s="602"/>
      <c r="AD14" s="602"/>
      <c r="AE14" s="774"/>
      <c r="AF14" s="785"/>
      <c r="AG14" s="603"/>
      <c r="AH14" s="603"/>
      <c r="AI14" s="603"/>
      <c r="AJ14" s="603"/>
      <c r="AK14" s="786"/>
    </row>
    <row r="15" spans="1:37" s="608" customFormat="1" ht="45" x14ac:dyDescent="0.2">
      <c r="A15" s="609" t="s">
        <v>1343</v>
      </c>
      <c r="B15" s="121" t="s">
        <v>520</v>
      </c>
      <c r="C15" s="79" t="s">
        <v>53</v>
      </c>
      <c r="D15" s="605"/>
      <c r="E15" s="605">
        <v>2</v>
      </c>
      <c r="F15" s="605">
        <v>2</v>
      </c>
      <c r="G15" s="605">
        <v>2</v>
      </c>
      <c r="H15" s="605">
        <v>2</v>
      </c>
      <c r="I15" s="605">
        <v>4</v>
      </c>
      <c r="J15" s="605">
        <v>1</v>
      </c>
      <c r="K15" s="605">
        <v>0</v>
      </c>
      <c r="L15" s="606">
        <v>2</v>
      </c>
      <c r="M15" s="605">
        <v>0</v>
      </c>
      <c r="N15" s="605">
        <v>3</v>
      </c>
      <c r="O15" s="1705">
        <v>20</v>
      </c>
      <c r="P15" s="607">
        <v>0</v>
      </c>
      <c r="Q15" s="466" t="s">
        <v>1870</v>
      </c>
      <c r="S15" s="610" t="s">
        <v>1473</v>
      </c>
      <c r="T15" s="609"/>
      <c r="U15" s="609"/>
      <c r="V15" s="609"/>
      <c r="W15" s="609"/>
      <c r="X15" s="792" t="s">
        <v>1473</v>
      </c>
      <c r="Y15" s="622"/>
      <c r="Z15" s="622"/>
      <c r="AA15" s="793"/>
      <c r="AB15" s="792"/>
      <c r="AC15" s="622"/>
      <c r="AD15" s="622"/>
      <c r="AE15" s="793"/>
      <c r="AF15" s="610" t="s">
        <v>1431</v>
      </c>
      <c r="AG15" s="609"/>
      <c r="AH15" s="609"/>
      <c r="AI15" s="609"/>
      <c r="AJ15" s="609"/>
      <c r="AK15" s="611"/>
    </row>
    <row r="16" spans="1:37" ht="22.5" customHeight="1" x14ac:dyDescent="0.2">
      <c r="A16" s="227"/>
      <c r="B16" s="1128" t="s">
        <v>1153</v>
      </c>
      <c r="C16" s="76" t="s">
        <v>871</v>
      </c>
      <c r="D16" s="631"/>
      <c r="E16" s="631"/>
      <c r="F16" s="631"/>
      <c r="G16" s="631"/>
      <c r="H16" s="631"/>
      <c r="I16" s="631"/>
      <c r="J16" s="160"/>
      <c r="K16" s="631"/>
      <c r="L16" s="160"/>
      <c r="M16" s="160"/>
      <c r="N16" s="160"/>
      <c r="O16" s="160"/>
      <c r="P16" s="160"/>
      <c r="Q16" s="162"/>
      <c r="S16" s="773"/>
      <c r="T16" s="602"/>
      <c r="U16" s="602"/>
      <c r="V16" s="602"/>
      <c r="W16" s="602"/>
      <c r="X16" s="773"/>
      <c r="Y16" s="602"/>
      <c r="Z16" s="602"/>
      <c r="AA16" s="774"/>
      <c r="AB16" s="773"/>
      <c r="AC16" s="602"/>
      <c r="AD16" s="602"/>
      <c r="AE16" s="774"/>
      <c r="AF16" s="785"/>
      <c r="AG16" s="603"/>
      <c r="AH16" s="603"/>
      <c r="AI16" s="603"/>
      <c r="AJ16" s="603"/>
      <c r="AK16" s="786"/>
    </row>
    <row r="17" spans="1:37" ht="15" customHeight="1" x14ac:dyDescent="0.2">
      <c r="A17" s="717" t="s">
        <v>1369</v>
      </c>
      <c r="B17" s="632" t="s">
        <v>1154</v>
      </c>
      <c r="C17" s="77" t="s">
        <v>344</v>
      </c>
      <c r="D17" s="164"/>
      <c r="E17" s="164">
        <v>9</v>
      </c>
      <c r="F17" s="164">
        <v>9</v>
      </c>
      <c r="G17" s="164">
        <v>9</v>
      </c>
      <c r="H17" s="164">
        <v>9</v>
      </c>
      <c r="I17" s="167">
        <v>0</v>
      </c>
      <c r="J17" s="164">
        <v>1</v>
      </c>
      <c r="K17" s="164">
        <v>0</v>
      </c>
      <c r="L17" s="164">
        <v>2</v>
      </c>
      <c r="M17" s="164">
        <v>56</v>
      </c>
      <c r="N17" s="164">
        <v>3</v>
      </c>
      <c r="O17" s="1633">
        <v>60</v>
      </c>
      <c r="P17" s="168">
        <f>((I17*J17)*1.5)+((K17*L17)*1)+((M17*N17)*1)</f>
        <v>168</v>
      </c>
      <c r="Q17" s="1701" t="s">
        <v>1854</v>
      </c>
      <c r="S17" s="287">
        <v>4.5</v>
      </c>
      <c r="T17" s="227"/>
      <c r="U17" s="227"/>
      <c r="V17" s="227">
        <v>4.5</v>
      </c>
      <c r="W17" s="227"/>
      <c r="X17" s="612"/>
      <c r="Y17" s="604"/>
      <c r="Z17" s="604">
        <v>9</v>
      </c>
      <c r="AA17" s="613"/>
      <c r="AB17" s="612"/>
      <c r="AC17" s="604"/>
      <c r="AD17" s="604"/>
      <c r="AE17" s="613"/>
      <c r="AF17" s="563" t="s">
        <v>1625</v>
      </c>
      <c r="AG17" s="227"/>
      <c r="AH17" s="227"/>
      <c r="AI17" s="227"/>
      <c r="AJ17" s="227"/>
      <c r="AK17" s="614"/>
    </row>
    <row r="18" spans="1:37" ht="15" customHeight="1" x14ac:dyDescent="0.2">
      <c r="A18" s="717" t="s">
        <v>1370</v>
      </c>
      <c r="B18" s="632" t="s">
        <v>1155</v>
      </c>
      <c r="C18" s="77" t="s">
        <v>346</v>
      </c>
      <c r="D18" s="164"/>
      <c r="E18" s="164">
        <v>3</v>
      </c>
      <c r="F18" s="164">
        <v>3</v>
      </c>
      <c r="G18" s="164"/>
      <c r="H18" s="164">
        <v>3</v>
      </c>
      <c r="I18" s="167">
        <v>12</v>
      </c>
      <c r="J18" s="164">
        <v>1</v>
      </c>
      <c r="K18" s="164">
        <v>12</v>
      </c>
      <c r="L18" s="164">
        <v>2</v>
      </c>
      <c r="M18" s="164">
        <v>4</v>
      </c>
      <c r="N18" s="164">
        <v>3</v>
      </c>
      <c r="O18" s="1633">
        <v>30</v>
      </c>
      <c r="P18" s="168">
        <f>((I18*J18)*1.5)+((K18*L18)*1)+((M18*N18)*1)</f>
        <v>54</v>
      </c>
      <c r="Q18" s="1701" t="s">
        <v>1855</v>
      </c>
      <c r="S18" s="287">
        <v>1.5</v>
      </c>
      <c r="T18" s="227" t="s">
        <v>1421</v>
      </c>
      <c r="U18" s="227"/>
      <c r="V18" s="227"/>
      <c r="W18" s="227"/>
      <c r="X18" s="612"/>
      <c r="Y18" s="604"/>
      <c r="Z18" s="604"/>
      <c r="AA18" s="613"/>
      <c r="AB18" s="612">
        <v>3</v>
      </c>
      <c r="AC18" s="604" t="s">
        <v>908</v>
      </c>
      <c r="AD18" s="604"/>
      <c r="AE18" s="613"/>
      <c r="AF18" s="287" t="s">
        <v>1423</v>
      </c>
      <c r="AG18" s="227" t="s">
        <v>908</v>
      </c>
      <c r="AH18" s="227"/>
      <c r="AI18" s="227"/>
      <c r="AJ18" s="227"/>
      <c r="AK18" s="614"/>
    </row>
    <row r="19" spans="1:37" ht="15" customHeight="1" thickBot="1" x14ac:dyDescent="0.25">
      <c r="A19" s="717" t="s">
        <v>1371</v>
      </c>
      <c r="B19" s="632" t="s">
        <v>1156</v>
      </c>
      <c r="C19" s="80" t="s">
        <v>345</v>
      </c>
      <c r="D19" s="184"/>
      <c r="E19" s="184">
        <v>3</v>
      </c>
      <c r="F19" s="184">
        <v>3</v>
      </c>
      <c r="G19" s="184">
        <v>3</v>
      </c>
      <c r="H19" s="184">
        <v>3</v>
      </c>
      <c r="I19" s="185">
        <v>8</v>
      </c>
      <c r="J19" s="184">
        <v>1</v>
      </c>
      <c r="K19" s="184">
        <v>12</v>
      </c>
      <c r="L19" s="184">
        <v>2</v>
      </c>
      <c r="M19" s="184">
        <v>8</v>
      </c>
      <c r="N19" s="184">
        <v>3</v>
      </c>
      <c r="O19" s="1712">
        <v>30</v>
      </c>
      <c r="P19" s="1129">
        <f>((I19*J19)*1.5)+((K19*L19)*1)+((M19*N19)*1)</f>
        <v>60</v>
      </c>
      <c r="Q19" s="1701" t="s">
        <v>1855</v>
      </c>
      <c r="S19" s="731">
        <v>0.5</v>
      </c>
      <c r="T19" s="732" t="s">
        <v>1525</v>
      </c>
      <c r="U19" s="732"/>
      <c r="V19" s="732"/>
      <c r="W19" s="732" t="s">
        <v>1525</v>
      </c>
      <c r="X19" s="778"/>
      <c r="Y19" s="779"/>
      <c r="Z19" s="779"/>
      <c r="AA19" s="780"/>
      <c r="AB19" s="778">
        <v>3</v>
      </c>
      <c r="AC19" s="779" t="s">
        <v>908</v>
      </c>
      <c r="AD19" s="779"/>
      <c r="AE19" s="780"/>
      <c r="AF19" s="731" t="s">
        <v>1627</v>
      </c>
      <c r="AG19" s="732" t="s">
        <v>908</v>
      </c>
      <c r="AH19" s="732"/>
      <c r="AI19" s="732"/>
      <c r="AJ19" s="732"/>
      <c r="AK19" s="788"/>
    </row>
    <row r="20" spans="1:37" ht="12.75" thickBot="1" x14ac:dyDescent="0.25">
      <c r="B20" s="139"/>
      <c r="C20" s="236" t="s">
        <v>30</v>
      </c>
      <c r="D20" s="605"/>
      <c r="E20" s="237">
        <f>SUM(E10,E11,E13,E15,E17,E18,E19)</f>
        <v>30</v>
      </c>
      <c r="F20" s="237">
        <f>SUM(F10,F11,F13,F15,F17,F18,F19)</f>
        <v>30</v>
      </c>
      <c r="G20" s="237">
        <f>SUM(G10,G11,G13,G15,G17,G18,G19)</f>
        <v>16</v>
      </c>
      <c r="H20" s="237">
        <f>SUM(H10,H11,H13,H15,H17,H18,H19)</f>
        <v>30</v>
      </c>
      <c r="I20" s="238">
        <f>SUM(I9:I19)</f>
        <v>66</v>
      </c>
      <c r="J20" s="238">
        <v>1</v>
      </c>
      <c r="K20" s="239">
        <f>SUM(K9:K19)</f>
        <v>98</v>
      </c>
      <c r="L20" s="238">
        <v>2</v>
      </c>
      <c r="M20" s="238">
        <f>SUM(M9:M19)</f>
        <v>68</v>
      </c>
      <c r="N20" s="238">
        <v>3</v>
      </c>
      <c r="O20" s="1638">
        <f>SUM(O10:O19)</f>
        <v>266</v>
      </c>
      <c r="P20" s="240">
        <f>SUM(P10:P19)</f>
        <v>493</v>
      </c>
      <c r="Q20" s="227"/>
    </row>
    <row r="21" spans="1:37" ht="22.5" customHeight="1" x14ac:dyDescent="0.2">
      <c r="B21" s="139"/>
      <c r="C21" s="139"/>
      <c r="D21" s="198"/>
      <c r="E21" s="198"/>
      <c r="F21" s="198"/>
      <c r="G21" s="198"/>
      <c r="H21" s="198"/>
      <c r="I21" s="198"/>
      <c r="J21" s="198"/>
      <c r="K21" s="199"/>
      <c r="L21" s="198"/>
      <c r="M21" s="198"/>
      <c r="N21" s="198"/>
      <c r="O21" s="200"/>
      <c r="P21" s="196"/>
      <c r="S21" s="1966" t="s">
        <v>561</v>
      </c>
      <c r="T21" s="1967"/>
      <c r="U21" s="1967"/>
      <c r="V21" s="1967"/>
      <c r="W21" s="1967"/>
      <c r="X21" s="1970" t="s">
        <v>563</v>
      </c>
      <c r="Y21" s="1971"/>
      <c r="Z21" s="1971"/>
      <c r="AA21" s="1972"/>
      <c r="AB21" s="1970" t="s">
        <v>564</v>
      </c>
      <c r="AC21" s="1971"/>
      <c r="AD21" s="1971"/>
      <c r="AE21" s="1971"/>
      <c r="AF21" s="1977" t="s">
        <v>613</v>
      </c>
      <c r="AG21" s="1978"/>
      <c r="AH21" s="1978"/>
      <c r="AI21" s="1978"/>
      <c r="AJ21" s="1978"/>
      <c r="AK21" s="1979"/>
    </row>
    <row r="22" spans="1:37" ht="15" customHeight="1" x14ac:dyDescent="0.2">
      <c r="B22" s="139"/>
      <c r="C22" s="196"/>
      <c r="D22" s="198"/>
      <c r="E22" s="198"/>
      <c r="F22" s="198"/>
      <c r="G22" s="198"/>
      <c r="H22" s="198"/>
      <c r="I22" s="198"/>
      <c r="J22" s="198"/>
      <c r="K22" s="199"/>
      <c r="L22" s="198"/>
      <c r="M22" s="198"/>
      <c r="N22" s="198"/>
      <c r="O22" s="200"/>
      <c r="P22" s="200"/>
      <c r="S22" s="477" t="s">
        <v>566</v>
      </c>
      <c r="T22" s="476" t="s">
        <v>567</v>
      </c>
      <c r="U22" s="476" t="s">
        <v>1624</v>
      </c>
      <c r="V22" s="476" t="s">
        <v>568</v>
      </c>
      <c r="W22" s="476" t="s">
        <v>570</v>
      </c>
      <c r="X22" s="273" t="s">
        <v>566</v>
      </c>
      <c r="Y22" s="274" t="s">
        <v>567</v>
      </c>
      <c r="Z22" s="274" t="s">
        <v>568</v>
      </c>
      <c r="AA22" s="306" t="s">
        <v>570</v>
      </c>
      <c r="AB22" s="1989" t="s">
        <v>566</v>
      </c>
      <c r="AC22" s="2000"/>
      <c r="AD22" s="2019" t="s">
        <v>567</v>
      </c>
      <c r="AE22" s="2000"/>
      <c r="AF22" s="1987" t="s">
        <v>566</v>
      </c>
      <c r="AG22" s="2008"/>
      <c r="AH22" s="1997" t="s">
        <v>572</v>
      </c>
      <c r="AI22" s="2008"/>
      <c r="AJ22" s="1997" t="s">
        <v>570</v>
      </c>
      <c r="AK22" s="1988"/>
    </row>
    <row r="23" spans="1:37" ht="26.25" customHeight="1" x14ac:dyDescent="0.2">
      <c r="A23" s="672" t="s">
        <v>1341</v>
      </c>
      <c r="B23" s="152" t="s">
        <v>1157</v>
      </c>
      <c r="C23" s="148" t="s">
        <v>15</v>
      </c>
      <c r="D23" s="629" t="s">
        <v>5</v>
      </c>
      <c r="E23" s="1726" t="s">
        <v>632</v>
      </c>
      <c r="F23" s="1727" t="s">
        <v>633</v>
      </c>
      <c r="G23" s="1727" t="s">
        <v>634</v>
      </c>
      <c r="H23" s="1728" t="s">
        <v>635</v>
      </c>
      <c r="I23" s="203" t="s">
        <v>7</v>
      </c>
      <c r="J23" s="154" t="s">
        <v>8</v>
      </c>
      <c r="K23" s="155" t="s">
        <v>9</v>
      </c>
      <c r="L23" s="156" t="s">
        <v>8</v>
      </c>
      <c r="M23" s="155" t="s">
        <v>10</v>
      </c>
      <c r="N23" s="156" t="s">
        <v>11</v>
      </c>
      <c r="O23" s="157" t="s">
        <v>12</v>
      </c>
      <c r="P23" s="155" t="s">
        <v>13</v>
      </c>
      <c r="Q23" s="158" t="s">
        <v>14</v>
      </c>
      <c r="S23" s="275" t="s">
        <v>573</v>
      </c>
      <c r="T23" s="276" t="s">
        <v>573</v>
      </c>
      <c r="U23" s="276" t="s">
        <v>573</v>
      </c>
      <c r="V23" s="276" t="s">
        <v>573</v>
      </c>
      <c r="W23" s="276" t="s">
        <v>573</v>
      </c>
      <c r="X23" s="278" t="s">
        <v>573</v>
      </c>
      <c r="Y23" s="279" t="s">
        <v>573</v>
      </c>
      <c r="Z23" s="279" t="s">
        <v>573</v>
      </c>
      <c r="AA23" s="280" t="s">
        <v>573</v>
      </c>
      <c r="AB23" s="278" t="s">
        <v>573</v>
      </c>
      <c r="AC23" s="279" t="s">
        <v>574</v>
      </c>
      <c r="AD23" s="279" t="s">
        <v>573</v>
      </c>
      <c r="AE23" s="279" t="s">
        <v>574</v>
      </c>
      <c r="AF23" s="522" t="s">
        <v>573</v>
      </c>
      <c r="AG23" s="523" t="s">
        <v>574</v>
      </c>
      <c r="AH23" s="523" t="s">
        <v>573</v>
      </c>
      <c r="AI23" s="523" t="s">
        <v>574</v>
      </c>
      <c r="AJ23" s="523" t="s">
        <v>573</v>
      </c>
      <c r="AK23" s="524" t="s">
        <v>574</v>
      </c>
    </row>
    <row r="24" spans="1:37" ht="15" customHeight="1" x14ac:dyDescent="0.2">
      <c r="A24" s="227"/>
      <c r="B24" s="633" t="s">
        <v>1158</v>
      </c>
      <c r="C24" s="76" t="s">
        <v>814</v>
      </c>
      <c r="D24" s="631"/>
      <c r="E24" s="481"/>
      <c r="F24" s="481"/>
      <c r="G24" s="481"/>
      <c r="H24" s="481"/>
      <c r="I24" s="631"/>
      <c r="J24" s="160"/>
      <c r="K24" s="631"/>
      <c r="L24" s="160"/>
      <c r="M24" s="160"/>
      <c r="N24" s="160"/>
      <c r="O24" s="160"/>
      <c r="P24" s="160"/>
      <c r="Q24" s="162"/>
      <c r="S24" s="773"/>
      <c r="T24" s="602"/>
      <c r="U24" s="602"/>
      <c r="V24" s="602"/>
      <c r="W24" s="602"/>
      <c r="X24" s="773"/>
      <c r="Y24" s="602"/>
      <c r="Z24" s="602"/>
      <c r="AA24" s="774"/>
      <c r="AB24" s="773"/>
      <c r="AC24" s="602"/>
      <c r="AD24" s="602"/>
      <c r="AE24" s="602"/>
      <c r="AF24" s="785"/>
      <c r="AG24" s="603"/>
      <c r="AH24" s="603"/>
      <c r="AI24" s="603"/>
      <c r="AJ24" s="603"/>
      <c r="AK24" s="786"/>
    </row>
    <row r="25" spans="1:37" ht="15" customHeight="1" x14ac:dyDescent="0.2">
      <c r="A25" s="718" t="s">
        <v>1372</v>
      </c>
      <c r="B25" s="632" t="s">
        <v>1159</v>
      </c>
      <c r="C25" s="77" t="s">
        <v>347</v>
      </c>
      <c r="D25" s="164"/>
      <c r="E25" s="164">
        <v>9</v>
      </c>
      <c r="F25" s="164">
        <v>9</v>
      </c>
      <c r="G25" s="164"/>
      <c r="H25" s="164">
        <v>9</v>
      </c>
      <c r="I25" s="167">
        <v>24</v>
      </c>
      <c r="J25" s="164">
        <v>1</v>
      </c>
      <c r="K25" s="164">
        <v>60</v>
      </c>
      <c r="L25" s="164">
        <v>2</v>
      </c>
      <c r="M25" s="164">
        <v>0</v>
      </c>
      <c r="N25" s="164">
        <v>3</v>
      </c>
      <c r="O25" s="168">
        <f>SUM(I25,K25,M25)</f>
        <v>84</v>
      </c>
      <c r="P25" s="168">
        <f>((I25*J25)*1.5)+((K25*L25)*1)+((M25*N25)*1)</f>
        <v>156</v>
      </c>
      <c r="Q25" s="583" t="s">
        <v>360</v>
      </c>
      <c r="S25" s="287">
        <v>3</v>
      </c>
      <c r="T25" s="227" t="s">
        <v>1526</v>
      </c>
      <c r="U25" s="227" t="s">
        <v>1526</v>
      </c>
      <c r="V25" s="227"/>
      <c r="W25" s="227"/>
      <c r="X25" s="612"/>
      <c r="Y25" s="604"/>
      <c r="Z25" s="604"/>
      <c r="AA25" s="613"/>
      <c r="AB25" s="612">
        <v>9</v>
      </c>
      <c r="AC25" s="604" t="s">
        <v>908</v>
      </c>
      <c r="AD25" s="604"/>
      <c r="AE25" s="604"/>
      <c r="AF25" s="287" t="s">
        <v>1569</v>
      </c>
      <c r="AG25" s="227" t="s">
        <v>908</v>
      </c>
      <c r="AH25" s="227"/>
      <c r="AI25" s="227"/>
      <c r="AJ25" s="227"/>
      <c r="AK25" s="614"/>
    </row>
    <row r="26" spans="1:37" s="608" customFormat="1" ht="15" customHeight="1" x14ac:dyDescent="0.2">
      <c r="A26" s="609"/>
      <c r="B26" s="688" t="s">
        <v>1160</v>
      </c>
      <c r="C26" s="76" t="s">
        <v>846</v>
      </c>
      <c r="D26" s="631"/>
      <c r="E26" s="631"/>
      <c r="F26" s="631"/>
      <c r="G26" s="631"/>
      <c r="H26" s="631"/>
      <c r="I26" s="631"/>
      <c r="J26" s="615"/>
      <c r="K26" s="631"/>
      <c r="L26" s="616"/>
      <c r="M26" s="615"/>
      <c r="N26" s="615"/>
      <c r="O26" s="616"/>
      <c r="P26" s="616"/>
      <c r="Q26" s="414"/>
      <c r="S26" s="773"/>
      <c r="T26" s="602"/>
      <c r="U26" s="602"/>
      <c r="V26" s="602"/>
      <c r="W26" s="602"/>
      <c r="X26" s="773"/>
      <c r="Y26" s="602"/>
      <c r="Z26" s="602"/>
      <c r="AA26" s="774"/>
      <c r="AB26" s="773"/>
      <c r="AC26" s="602"/>
      <c r="AD26" s="602"/>
      <c r="AE26" s="602"/>
      <c r="AF26" s="785"/>
      <c r="AG26" s="603"/>
      <c r="AH26" s="603"/>
      <c r="AI26" s="603"/>
      <c r="AJ26" s="603"/>
      <c r="AK26" s="786"/>
    </row>
    <row r="27" spans="1:37" s="608" customFormat="1" ht="15" customHeight="1" x14ac:dyDescent="0.2">
      <c r="A27" s="609" t="s">
        <v>1344</v>
      </c>
      <c r="B27" s="253" t="s">
        <v>1161</v>
      </c>
      <c r="C27" s="79" t="s">
        <v>731</v>
      </c>
      <c r="D27" s="605"/>
      <c r="E27" s="605">
        <v>2</v>
      </c>
      <c r="F27" s="605">
        <v>2</v>
      </c>
      <c r="G27" s="605">
        <v>2</v>
      </c>
      <c r="H27" s="605">
        <v>2</v>
      </c>
      <c r="I27" s="605">
        <v>2</v>
      </c>
      <c r="J27" s="605">
        <v>1</v>
      </c>
      <c r="K27" s="1691">
        <v>12</v>
      </c>
      <c r="L27" s="605">
        <v>2</v>
      </c>
      <c r="M27" s="605">
        <v>0</v>
      </c>
      <c r="N27" s="605">
        <v>3</v>
      </c>
      <c r="O27" s="1705">
        <v>20</v>
      </c>
      <c r="P27" s="607">
        <f>((I27*J27)*1.5)+((K27*L27)*1)+((M27*N27)*1)</f>
        <v>27</v>
      </c>
      <c r="Q27" s="1701" t="s">
        <v>1856</v>
      </c>
      <c r="S27" s="610" t="s">
        <v>1416</v>
      </c>
      <c r="T27" s="609"/>
      <c r="U27" s="609"/>
      <c r="V27" s="609" t="s">
        <v>1416</v>
      </c>
      <c r="W27" s="609"/>
      <c r="X27" s="792" t="s">
        <v>1416</v>
      </c>
      <c r="Y27" s="622"/>
      <c r="Z27" s="622" t="s">
        <v>1416</v>
      </c>
      <c r="AA27" s="793"/>
      <c r="AB27" s="792"/>
      <c r="AC27" s="622"/>
      <c r="AD27" s="622"/>
      <c r="AE27" s="622"/>
      <c r="AF27" s="610" t="s">
        <v>1431</v>
      </c>
      <c r="AG27" s="609"/>
      <c r="AH27" s="609"/>
      <c r="AI27" s="609"/>
      <c r="AJ27" s="609"/>
      <c r="AK27" s="611"/>
    </row>
    <row r="28" spans="1:37" ht="15" customHeight="1" x14ac:dyDescent="0.2">
      <c r="A28" s="227"/>
      <c r="B28" s="633" t="s">
        <v>1162</v>
      </c>
      <c r="C28" s="617" t="s">
        <v>850</v>
      </c>
      <c r="D28" s="631"/>
      <c r="E28" s="631"/>
      <c r="F28" s="631"/>
      <c r="G28" s="631"/>
      <c r="H28" s="631"/>
      <c r="I28" s="631"/>
      <c r="J28" s="615"/>
      <c r="K28" s="631"/>
      <c r="L28" s="616"/>
      <c r="M28" s="615"/>
      <c r="N28" s="615"/>
      <c r="O28" s="616"/>
      <c r="P28" s="616"/>
      <c r="Q28" s="414"/>
      <c r="S28" s="773"/>
      <c r="T28" s="602"/>
      <c r="U28" s="602"/>
      <c r="V28" s="602"/>
      <c r="W28" s="602"/>
      <c r="X28" s="773"/>
      <c r="Y28" s="602"/>
      <c r="Z28" s="602"/>
      <c r="AA28" s="774"/>
      <c r="AB28" s="773"/>
      <c r="AC28" s="602"/>
      <c r="AD28" s="602"/>
      <c r="AE28" s="602"/>
      <c r="AF28" s="785"/>
      <c r="AG28" s="603"/>
      <c r="AH28" s="603"/>
      <c r="AI28" s="603"/>
      <c r="AJ28" s="603"/>
      <c r="AK28" s="786"/>
    </row>
    <row r="29" spans="1:37" s="608" customFormat="1" ht="15" customHeight="1" x14ac:dyDescent="0.2">
      <c r="A29" s="609" t="s">
        <v>1345</v>
      </c>
      <c r="B29" s="1088" t="s">
        <v>519</v>
      </c>
      <c r="C29" s="79" t="s">
        <v>62</v>
      </c>
      <c r="D29" s="605"/>
      <c r="E29" s="605">
        <v>2</v>
      </c>
      <c r="F29" s="605">
        <v>2</v>
      </c>
      <c r="G29" s="605">
        <v>2</v>
      </c>
      <c r="H29" s="605">
        <v>2</v>
      </c>
      <c r="I29" s="605">
        <v>10</v>
      </c>
      <c r="J29" s="605">
        <v>1</v>
      </c>
      <c r="K29" s="605">
        <v>0</v>
      </c>
      <c r="L29" s="605">
        <v>2</v>
      </c>
      <c r="M29" s="605">
        <v>0</v>
      </c>
      <c r="N29" s="605">
        <v>3</v>
      </c>
      <c r="O29" s="1705">
        <f>SUM(I29,K29,M29)</f>
        <v>10</v>
      </c>
      <c r="P29" s="607">
        <f>((I29*J29)*1.5)+((K29*L29)*1)+((M29*N29)*1)</f>
        <v>15</v>
      </c>
      <c r="Q29" s="413"/>
      <c r="S29" s="610" t="s">
        <v>1473</v>
      </c>
      <c r="T29" s="609"/>
      <c r="U29" s="609"/>
      <c r="V29" s="609"/>
      <c r="W29" s="609"/>
      <c r="X29" s="792" t="s">
        <v>1473</v>
      </c>
      <c r="Y29" s="622"/>
      <c r="Z29" s="622"/>
      <c r="AA29" s="793"/>
      <c r="AB29" s="792"/>
      <c r="AC29" s="622"/>
      <c r="AD29" s="622"/>
      <c r="AE29" s="622"/>
      <c r="AF29" s="610" t="s">
        <v>1431</v>
      </c>
      <c r="AG29" s="609"/>
      <c r="AH29" s="609"/>
      <c r="AI29" s="609"/>
      <c r="AJ29" s="609"/>
      <c r="AK29" s="611"/>
    </row>
    <row r="30" spans="1:37" ht="15" customHeight="1" x14ac:dyDescent="0.2">
      <c r="A30" s="227"/>
      <c r="B30" s="633" t="s">
        <v>1163</v>
      </c>
      <c r="C30" s="76" t="s">
        <v>872</v>
      </c>
      <c r="D30" s="631"/>
      <c r="E30" s="631"/>
      <c r="F30" s="631"/>
      <c r="G30" s="631"/>
      <c r="H30" s="631"/>
      <c r="I30" s="631"/>
      <c r="J30" s="615"/>
      <c r="K30" s="631"/>
      <c r="L30" s="616"/>
      <c r="M30" s="615"/>
      <c r="N30" s="615"/>
      <c r="O30" s="616"/>
      <c r="P30" s="616"/>
      <c r="Q30" s="414"/>
      <c r="S30" s="773"/>
      <c r="T30" s="602"/>
      <c r="U30" s="602"/>
      <c r="V30" s="602"/>
      <c r="W30" s="602"/>
      <c r="X30" s="773"/>
      <c r="Y30" s="602"/>
      <c r="Z30" s="602"/>
      <c r="AA30" s="774"/>
      <c r="AB30" s="773"/>
      <c r="AC30" s="602"/>
      <c r="AD30" s="602"/>
      <c r="AE30" s="602"/>
      <c r="AF30" s="785"/>
      <c r="AG30" s="603"/>
      <c r="AH30" s="603"/>
      <c r="AI30" s="603"/>
      <c r="AJ30" s="603"/>
      <c r="AK30" s="786"/>
    </row>
    <row r="31" spans="1:37" s="1083" customFormat="1" ht="24" x14ac:dyDescent="0.2">
      <c r="A31" s="719" t="s">
        <v>1375</v>
      </c>
      <c r="B31" s="1077" t="s">
        <v>1164</v>
      </c>
      <c r="C31" s="1085" t="s">
        <v>348</v>
      </c>
      <c r="D31" s="1079"/>
      <c r="E31" s="1079">
        <v>3</v>
      </c>
      <c r="F31" s="1079">
        <v>3</v>
      </c>
      <c r="G31" s="1079"/>
      <c r="H31" s="1079">
        <v>3</v>
      </c>
      <c r="I31" s="1079">
        <v>6</v>
      </c>
      <c r="J31" s="1079">
        <v>1</v>
      </c>
      <c r="K31" s="1080">
        <v>13</v>
      </c>
      <c r="L31" s="1080">
        <v>2</v>
      </c>
      <c r="M31" s="1079">
        <v>9</v>
      </c>
      <c r="N31" s="1080">
        <v>3</v>
      </c>
      <c r="O31" s="168">
        <f>SUM(I31,K31,M31)</f>
        <v>28</v>
      </c>
      <c r="P31" s="168">
        <f>((I31*J31)*1.5)+((K31*L31)*1)+((M31*N31)*1)</f>
        <v>62</v>
      </c>
      <c r="Q31" s="583" t="s">
        <v>360</v>
      </c>
      <c r="S31" s="287">
        <v>0.5</v>
      </c>
      <c r="T31" s="227" t="s">
        <v>1525</v>
      </c>
      <c r="U31" s="227"/>
      <c r="V31" s="227"/>
      <c r="W31" s="227" t="s">
        <v>1525</v>
      </c>
      <c r="X31" s="612"/>
      <c r="Y31" s="604"/>
      <c r="Z31" s="604"/>
      <c r="AA31" s="613"/>
      <c r="AB31" s="612">
        <v>3</v>
      </c>
      <c r="AC31" s="604" t="s">
        <v>908</v>
      </c>
      <c r="AD31" s="604"/>
      <c r="AE31" s="604"/>
      <c r="AF31" s="287" t="s">
        <v>1626</v>
      </c>
      <c r="AG31" s="227" t="s">
        <v>908</v>
      </c>
      <c r="AH31" s="227"/>
      <c r="AI31" s="227"/>
      <c r="AJ31" s="227"/>
      <c r="AK31" s="614"/>
    </row>
    <row r="32" spans="1:37" s="1083" customFormat="1" ht="15" customHeight="1" x14ac:dyDescent="0.2">
      <c r="A32" s="719" t="s">
        <v>1374</v>
      </c>
      <c r="B32" s="1077" t="s">
        <v>1165</v>
      </c>
      <c r="C32" s="1085" t="s">
        <v>349</v>
      </c>
      <c r="D32" s="1079"/>
      <c r="E32" s="1079">
        <v>3</v>
      </c>
      <c r="F32" s="1079">
        <v>3</v>
      </c>
      <c r="G32" s="1079">
        <v>3</v>
      </c>
      <c r="H32" s="1079">
        <v>3</v>
      </c>
      <c r="I32" s="1079">
        <v>6</v>
      </c>
      <c r="J32" s="1079">
        <v>1</v>
      </c>
      <c r="K32" s="1080">
        <v>13</v>
      </c>
      <c r="L32" s="1080">
        <v>2</v>
      </c>
      <c r="M32" s="1079">
        <v>9</v>
      </c>
      <c r="N32" s="1080">
        <v>3</v>
      </c>
      <c r="O32" s="168">
        <f>SUM(I32,K32,M32)</f>
        <v>28</v>
      </c>
      <c r="P32" s="168">
        <f>((I32*J32)*1.5)+((K32*L32)*1)+((M32*N32)*1)</f>
        <v>62</v>
      </c>
      <c r="Q32" s="583" t="s">
        <v>360</v>
      </c>
      <c r="S32" s="287">
        <v>0.5</v>
      </c>
      <c r="T32" s="227" t="s">
        <v>1525</v>
      </c>
      <c r="U32" s="227"/>
      <c r="V32" s="227"/>
      <c r="W32" s="227" t="s">
        <v>1525</v>
      </c>
      <c r="X32" s="612"/>
      <c r="Y32" s="604"/>
      <c r="Z32" s="604"/>
      <c r="AA32" s="613"/>
      <c r="AB32" s="612">
        <v>3</v>
      </c>
      <c r="AC32" s="604" t="s">
        <v>908</v>
      </c>
      <c r="AD32" s="604"/>
      <c r="AE32" s="604"/>
      <c r="AF32" s="1147" t="s">
        <v>1626</v>
      </c>
      <c r="AG32" s="1083" t="s">
        <v>908</v>
      </c>
      <c r="AK32" s="1148"/>
    </row>
    <row r="33" spans="1:37" ht="15" customHeight="1" x14ac:dyDescent="0.2">
      <c r="A33" s="227"/>
      <c r="B33" s="633" t="s">
        <v>1166</v>
      </c>
      <c r="C33" s="78" t="s">
        <v>832</v>
      </c>
      <c r="D33" s="631"/>
      <c r="E33" s="631"/>
      <c r="F33" s="631"/>
      <c r="G33" s="631"/>
      <c r="H33" s="631"/>
      <c r="I33" s="631"/>
      <c r="J33" s="160"/>
      <c r="K33" s="631"/>
      <c r="L33" s="160"/>
      <c r="M33" s="160"/>
      <c r="N33" s="160"/>
      <c r="O33" s="160"/>
      <c r="P33" s="160"/>
      <c r="Q33" s="162"/>
      <c r="S33" s="773"/>
      <c r="T33" s="602"/>
      <c r="U33" s="602"/>
      <c r="V33" s="602"/>
      <c r="W33" s="602"/>
      <c r="X33" s="773"/>
      <c r="Y33" s="602"/>
      <c r="Z33" s="602"/>
      <c r="AA33" s="774"/>
      <c r="AB33" s="773"/>
      <c r="AC33" s="602"/>
      <c r="AD33" s="602"/>
      <c r="AE33" s="602"/>
      <c r="AF33" s="785"/>
      <c r="AG33" s="603"/>
      <c r="AH33" s="603"/>
      <c r="AI33" s="603"/>
      <c r="AJ33" s="603"/>
      <c r="AK33" s="786"/>
    </row>
    <row r="34" spans="1:37" s="608" customFormat="1" ht="24" customHeight="1" x14ac:dyDescent="0.2">
      <c r="A34" s="609" t="s">
        <v>1346</v>
      </c>
      <c r="B34" s="1086" t="s">
        <v>549</v>
      </c>
      <c r="C34" s="586" t="s">
        <v>61</v>
      </c>
      <c r="D34" s="606"/>
      <c r="E34" s="606">
        <v>2</v>
      </c>
      <c r="F34" s="606">
        <v>2</v>
      </c>
      <c r="G34" s="606"/>
      <c r="H34" s="606">
        <v>2</v>
      </c>
      <c r="I34" s="605">
        <v>0</v>
      </c>
      <c r="J34" s="605">
        <v>1</v>
      </c>
      <c r="K34" s="605">
        <v>20</v>
      </c>
      <c r="L34" s="605">
        <v>2</v>
      </c>
      <c r="M34" s="605">
        <v>0</v>
      </c>
      <c r="N34" s="606">
        <v>3</v>
      </c>
      <c r="O34" s="607">
        <f>SUM(I34,K34,M34)</f>
        <v>20</v>
      </c>
      <c r="P34" s="607">
        <f>((I34*J34)*1.5)+((K34*L34)*1)+((M34*N34)*1)</f>
        <v>40</v>
      </c>
      <c r="Q34" s="413" t="s">
        <v>52</v>
      </c>
      <c r="S34" s="610" t="s">
        <v>1416</v>
      </c>
      <c r="T34" s="609"/>
      <c r="U34" s="609"/>
      <c r="V34" s="609" t="s">
        <v>1416</v>
      </c>
      <c r="W34" s="609"/>
      <c r="X34" s="792" t="s">
        <v>1416</v>
      </c>
      <c r="Y34" s="622"/>
      <c r="Z34" s="622" t="s">
        <v>1416</v>
      </c>
      <c r="AA34" s="793"/>
      <c r="AB34" s="792"/>
      <c r="AC34" s="622"/>
      <c r="AD34" s="622"/>
      <c r="AE34" s="622"/>
      <c r="AF34" s="2024" t="s">
        <v>1562</v>
      </c>
      <c r="AG34" s="2025"/>
      <c r="AH34" s="2025"/>
      <c r="AI34" s="2025"/>
      <c r="AJ34" s="2025"/>
      <c r="AK34" s="2026"/>
    </row>
    <row r="35" spans="1:37" ht="22.5" customHeight="1" x14ac:dyDescent="0.2">
      <c r="A35" s="227"/>
      <c r="B35" s="633" t="s">
        <v>1167</v>
      </c>
      <c r="C35" s="617" t="s">
        <v>875</v>
      </c>
      <c r="D35" s="631"/>
      <c r="E35" s="631"/>
      <c r="F35" s="631"/>
      <c r="G35" s="631"/>
      <c r="H35" s="631"/>
      <c r="I35" s="631"/>
      <c r="J35" s="615"/>
      <c r="K35" s="631"/>
      <c r="L35" s="616"/>
      <c r="M35" s="615"/>
      <c r="N35" s="615"/>
      <c r="O35" s="616"/>
      <c r="P35" s="616"/>
      <c r="Q35" s="414"/>
      <c r="S35" s="773"/>
      <c r="T35" s="602"/>
      <c r="U35" s="602"/>
      <c r="V35" s="602"/>
      <c r="W35" s="602"/>
      <c r="X35" s="773"/>
      <c r="Y35" s="602"/>
      <c r="Z35" s="602"/>
      <c r="AA35" s="774"/>
      <c r="AB35" s="773"/>
      <c r="AC35" s="602"/>
      <c r="AD35" s="602"/>
      <c r="AE35" s="602"/>
      <c r="AF35" s="785"/>
      <c r="AG35" s="603"/>
      <c r="AH35" s="603"/>
      <c r="AI35" s="603"/>
      <c r="AJ35" s="603"/>
      <c r="AK35" s="786"/>
    </row>
    <row r="36" spans="1:37" s="619" customFormat="1" ht="15" customHeight="1" thickBot="1" x14ac:dyDescent="0.25">
      <c r="A36" s="719" t="s">
        <v>1373</v>
      </c>
      <c r="B36" s="254" t="s">
        <v>1168</v>
      </c>
      <c r="C36" s="206" t="s">
        <v>350</v>
      </c>
      <c r="D36" s="220"/>
      <c r="E36" s="220">
        <v>9</v>
      </c>
      <c r="F36" s="220">
        <v>9</v>
      </c>
      <c r="G36" s="220">
        <v>9</v>
      </c>
      <c r="H36" s="220">
        <v>9</v>
      </c>
      <c r="I36" s="220">
        <v>0</v>
      </c>
      <c r="J36" s="220">
        <v>1</v>
      </c>
      <c r="K36" s="220">
        <v>0</v>
      </c>
      <c r="L36" s="220">
        <v>2</v>
      </c>
      <c r="M36" s="220">
        <v>56</v>
      </c>
      <c r="N36" s="220">
        <v>3</v>
      </c>
      <c r="O36" s="1709">
        <v>60</v>
      </c>
      <c r="P36" s="618">
        <f>((I36*J36)*1.5)+((K36*L36)*1)+((M36*N36)*1)</f>
        <v>168</v>
      </c>
      <c r="Q36" s="1701" t="s">
        <v>1875</v>
      </c>
      <c r="S36" s="731">
        <v>4.5</v>
      </c>
      <c r="T36" s="732"/>
      <c r="U36" s="732"/>
      <c r="V36" s="732">
        <v>4.5</v>
      </c>
      <c r="W36" s="732"/>
      <c r="X36" s="778"/>
      <c r="Y36" s="779"/>
      <c r="Z36" s="779">
        <v>9</v>
      </c>
      <c r="AA36" s="780"/>
      <c r="AB36" s="778"/>
      <c r="AC36" s="779"/>
      <c r="AD36" s="779"/>
      <c r="AE36" s="779"/>
      <c r="AF36" s="562" t="s">
        <v>1629</v>
      </c>
      <c r="AG36" s="732"/>
      <c r="AH36" s="732"/>
      <c r="AI36" s="732"/>
      <c r="AJ36" s="732"/>
      <c r="AK36" s="788"/>
    </row>
    <row r="37" spans="1:37" ht="15" customHeight="1" x14ac:dyDescent="0.2">
      <c r="B37" s="623" t="s">
        <v>19</v>
      </c>
      <c r="C37" s="624" t="s">
        <v>31</v>
      </c>
      <c r="D37" s="262"/>
      <c r="E37" s="262">
        <f>SUM(E25,E27,E29,E31,E32,E34,E36)</f>
        <v>30</v>
      </c>
      <c r="F37" s="262">
        <f>SUM(F25,F27,F29,F31,F32,F34,F36)</f>
        <v>30</v>
      </c>
      <c r="G37" s="262">
        <f>SUM(G25,G27,G29,G31,G32,G34,G36)</f>
        <v>16</v>
      </c>
      <c r="H37" s="262">
        <f>SUM(H25,H27,H29,H31,H32,H34,H36)</f>
        <v>30</v>
      </c>
      <c r="I37" s="262">
        <f>SUM(I25,I27,I29,I31,I32,I34,I36)</f>
        <v>48</v>
      </c>
      <c r="J37" s="625">
        <v>1</v>
      </c>
      <c r="K37" s="262">
        <f>SUM(K25,K27,K29,K31,K32,K34,K36)</f>
        <v>118</v>
      </c>
      <c r="L37" s="625">
        <v>2</v>
      </c>
      <c r="M37" s="262">
        <f>SUM(M25,M27,M29,M31,M32,M34,M36)</f>
        <v>74</v>
      </c>
      <c r="N37" s="625">
        <v>3</v>
      </c>
      <c r="O37" s="626">
        <f>SUM(O24:O36)</f>
        <v>250</v>
      </c>
      <c r="P37" s="626">
        <f>SUM(P25:P36)</f>
        <v>530</v>
      </c>
      <c r="Q37" s="411"/>
    </row>
    <row r="38" spans="1:37" ht="15" customHeight="1" x14ac:dyDescent="0.2">
      <c r="B38" s="139"/>
      <c r="C38" s="627" t="s">
        <v>22</v>
      </c>
      <c r="D38" s="239"/>
      <c r="E38" s="239">
        <f>SUM(E20,E37)</f>
        <v>60</v>
      </c>
      <c r="F38" s="239">
        <f>SUM(F20,F37)</f>
        <v>60</v>
      </c>
      <c r="G38" s="239">
        <f>SUM(G20,G37)</f>
        <v>32</v>
      </c>
      <c r="H38" s="239">
        <f>SUM(H20,H37)</f>
        <v>60</v>
      </c>
      <c r="I38" s="239">
        <f>SUM(I20,I37)</f>
        <v>114</v>
      </c>
      <c r="J38" s="238">
        <v>1</v>
      </c>
      <c r="K38" s="239">
        <f>SUM(K20,K37)</f>
        <v>216</v>
      </c>
      <c r="L38" s="237">
        <v>2</v>
      </c>
      <c r="M38" s="239">
        <f>SUM(M20,M37)</f>
        <v>142</v>
      </c>
      <c r="N38" s="238">
        <v>3</v>
      </c>
      <c r="O38" s="626">
        <f>SUM(O20,O37)</f>
        <v>516</v>
      </c>
      <c r="P38" s="626">
        <f>SUM(P20,P37)</f>
        <v>1023</v>
      </c>
      <c r="Q38" s="415"/>
    </row>
    <row r="39" spans="1:37" ht="15" customHeight="1" thickBot="1" x14ac:dyDescent="0.25">
      <c r="B39" s="139"/>
      <c r="C39" s="454"/>
      <c r="D39" s="199"/>
      <c r="E39" s="199"/>
      <c r="F39" s="199"/>
      <c r="G39" s="199"/>
      <c r="H39" s="199"/>
      <c r="I39" s="199"/>
      <c r="J39" s="198"/>
      <c r="K39" s="199"/>
      <c r="L39" s="197"/>
      <c r="M39" s="199"/>
      <c r="N39" s="198"/>
      <c r="O39" s="200"/>
      <c r="P39" s="200"/>
      <c r="Q39" s="416"/>
    </row>
    <row r="40" spans="1:37" ht="15" customHeight="1" thickBot="1" x14ac:dyDescent="0.25">
      <c r="B40" s="139"/>
      <c r="C40" s="454"/>
      <c r="D40" s="199"/>
      <c r="E40" s="199"/>
      <c r="F40" s="199"/>
      <c r="G40" s="199"/>
      <c r="H40" s="199"/>
      <c r="I40" s="199"/>
      <c r="J40" s="198"/>
      <c r="K40" s="199"/>
      <c r="L40" s="197"/>
      <c r="M40" s="199"/>
      <c r="N40" s="198"/>
      <c r="O40" s="200"/>
      <c r="P40" s="200"/>
      <c r="Q40" s="416"/>
      <c r="S40" s="1920" t="s">
        <v>559</v>
      </c>
      <c r="T40" s="1921"/>
      <c r="U40" s="1921"/>
      <c r="V40" s="1921"/>
      <c r="W40" s="2039"/>
      <c r="X40" s="1980" t="s">
        <v>560</v>
      </c>
      <c r="Y40" s="1981"/>
      <c r="Z40" s="1981"/>
      <c r="AA40" s="1981"/>
      <c r="AB40" s="1981"/>
      <c r="AC40" s="1981"/>
      <c r="AD40" s="1981"/>
      <c r="AE40" s="1981"/>
      <c r="AF40" s="2001" t="s">
        <v>608</v>
      </c>
      <c r="AG40" s="2002"/>
      <c r="AH40" s="2002"/>
      <c r="AI40" s="2002"/>
      <c r="AJ40" s="2002"/>
      <c r="AK40" s="2003"/>
    </row>
    <row r="41" spans="1:37" ht="24.75" customHeight="1" x14ac:dyDescent="0.2">
      <c r="B41" s="139"/>
      <c r="C41" s="454"/>
      <c r="D41" s="199"/>
      <c r="E41" s="199"/>
      <c r="F41" s="199"/>
      <c r="G41" s="199"/>
      <c r="H41" s="199"/>
      <c r="I41" s="199"/>
      <c r="J41" s="198"/>
      <c r="K41" s="199"/>
      <c r="L41" s="197"/>
      <c r="M41" s="198"/>
      <c r="N41" s="198"/>
      <c r="O41" s="455"/>
      <c r="P41" s="456"/>
      <c r="Q41" s="416"/>
      <c r="S41" s="1966" t="s">
        <v>1630</v>
      </c>
      <c r="T41" s="1967"/>
      <c r="U41" s="1967"/>
      <c r="V41" s="1967"/>
      <c r="W41" s="1967"/>
      <c r="X41" s="1970" t="s">
        <v>563</v>
      </c>
      <c r="Y41" s="1971"/>
      <c r="Z41" s="1971"/>
      <c r="AA41" s="1972"/>
      <c r="AB41" s="1970" t="s">
        <v>564</v>
      </c>
      <c r="AC41" s="1971"/>
      <c r="AD41" s="1971"/>
      <c r="AE41" s="1971"/>
      <c r="AF41" s="1977" t="s">
        <v>613</v>
      </c>
      <c r="AG41" s="1978"/>
      <c r="AH41" s="1978"/>
      <c r="AI41" s="1978"/>
      <c r="AJ41" s="1978"/>
      <c r="AK41" s="1979"/>
    </row>
    <row r="42" spans="1:37" ht="21.75" customHeight="1" x14ac:dyDescent="0.2">
      <c r="B42" s="148" t="s">
        <v>637</v>
      </c>
      <c r="C42" s="1126" t="s">
        <v>636</v>
      </c>
      <c r="D42" s="628" t="s">
        <v>5</v>
      </c>
      <c r="E42" s="629"/>
      <c r="F42" s="629"/>
      <c r="G42" s="629"/>
      <c r="H42" s="629"/>
      <c r="I42" s="1242" t="s">
        <v>340</v>
      </c>
      <c r="J42" s="150"/>
      <c r="K42" s="150"/>
      <c r="L42" s="150"/>
      <c r="M42" s="150"/>
      <c r="N42" s="150"/>
      <c r="O42" s="150"/>
      <c r="P42" s="150"/>
      <c r="Q42" s="151"/>
      <c r="S42" s="477" t="s">
        <v>566</v>
      </c>
      <c r="T42" s="476" t="s">
        <v>567</v>
      </c>
      <c r="U42" s="476" t="s">
        <v>1624</v>
      </c>
      <c r="V42" s="476" t="s">
        <v>568</v>
      </c>
      <c r="W42" s="476" t="s">
        <v>570</v>
      </c>
      <c r="X42" s="273" t="s">
        <v>566</v>
      </c>
      <c r="Y42" s="274" t="s">
        <v>567</v>
      </c>
      <c r="Z42" s="274" t="s">
        <v>568</v>
      </c>
      <c r="AA42" s="306" t="s">
        <v>570</v>
      </c>
      <c r="AB42" s="1989" t="s">
        <v>566</v>
      </c>
      <c r="AC42" s="2000"/>
      <c r="AD42" s="2019" t="s">
        <v>567</v>
      </c>
      <c r="AE42" s="2000"/>
      <c r="AF42" s="1987" t="s">
        <v>566</v>
      </c>
      <c r="AG42" s="2008"/>
      <c r="AH42" s="1997" t="s">
        <v>572</v>
      </c>
      <c r="AI42" s="2008"/>
      <c r="AJ42" s="1997" t="s">
        <v>570</v>
      </c>
      <c r="AK42" s="1988"/>
    </row>
    <row r="43" spans="1:37" ht="48" x14ac:dyDescent="0.2">
      <c r="A43" s="672" t="s">
        <v>1341</v>
      </c>
      <c r="B43" s="152" t="s">
        <v>1169</v>
      </c>
      <c r="C43" s="148" t="s">
        <v>16</v>
      </c>
      <c r="D43" s="630"/>
      <c r="E43" s="630"/>
      <c r="F43" s="630"/>
      <c r="G43" s="630"/>
      <c r="H43" s="630"/>
      <c r="I43" s="154" t="s">
        <v>7</v>
      </c>
      <c r="J43" s="154" t="s">
        <v>8</v>
      </c>
      <c r="K43" s="155" t="s">
        <v>9</v>
      </c>
      <c r="L43" s="156" t="s">
        <v>8</v>
      </c>
      <c r="M43" s="155" t="s">
        <v>10</v>
      </c>
      <c r="N43" s="156" t="s">
        <v>11</v>
      </c>
      <c r="O43" s="157" t="s">
        <v>12</v>
      </c>
      <c r="P43" s="155" t="s">
        <v>13</v>
      </c>
      <c r="Q43" s="158" t="s">
        <v>14</v>
      </c>
      <c r="S43" s="275" t="s">
        <v>573</v>
      </c>
      <c r="T43" s="276" t="s">
        <v>573</v>
      </c>
      <c r="U43" s="276" t="s">
        <v>573</v>
      </c>
      <c r="V43" s="276" t="s">
        <v>573</v>
      </c>
      <c r="W43" s="276" t="s">
        <v>573</v>
      </c>
      <c r="X43" s="278" t="s">
        <v>573</v>
      </c>
      <c r="Y43" s="279" t="s">
        <v>573</v>
      </c>
      <c r="Z43" s="279" t="s">
        <v>573</v>
      </c>
      <c r="AA43" s="280" t="s">
        <v>573</v>
      </c>
      <c r="AB43" s="278" t="s">
        <v>573</v>
      </c>
      <c r="AC43" s="279" t="s">
        <v>574</v>
      </c>
      <c r="AD43" s="279" t="s">
        <v>573</v>
      </c>
      <c r="AE43" s="279" t="s">
        <v>574</v>
      </c>
      <c r="AF43" s="522" t="s">
        <v>573</v>
      </c>
      <c r="AG43" s="523" t="s">
        <v>574</v>
      </c>
      <c r="AH43" s="523" t="s">
        <v>573</v>
      </c>
      <c r="AI43" s="523" t="s">
        <v>574</v>
      </c>
      <c r="AJ43" s="523" t="s">
        <v>573</v>
      </c>
      <c r="AK43" s="524" t="s">
        <v>574</v>
      </c>
    </row>
    <row r="44" spans="1:37" ht="12" x14ac:dyDescent="0.2">
      <c r="A44" s="227"/>
      <c r="B44" s="633" t="s">
        <v>1170</v>
      </c>
      <c r="C44" s="76" t="s">
        <v>815</v>
      </c>
      <c r="D44" s="631"/>
      <c r="E44" s="631"/>
      <c r="F44" s="631"/>
      <c r="G44" s="631"/>
      <c r="H44" s="631"/>
      <c r="I44" s="631"/>
      <c r="J44" s="160"/>
      <c r="K44" s="631"/>
      <c r="L44" s="160"/>
      <c r="M44" s="160"/>
      <c r="N44" s="160"/>
      <c r="O44" s="160"/>
      <c r="P44" s="160"/>
      <c r="Q44" s="162"/>
      <c r="S44" s="773"/>
      <c r="T44" s="602"/>
      <c r="U44" s="602"/>
      <c r="V44" s="602"/>
      <c r="W44" s="602"/>
      <c r="X44" s="773"/>
      <c r="Y44" s="602"/>
      <c r="Z44" s="602"/>
      <c r="AA44" s="774"/>
      <c r="AB44" s="773"/>
      <c r="AC44" s="602"/>
      <c r="AD44" s="602"/>
      <c r="AE44" s="602"/>
      <c r="AF44" s="785"/>
      <c r="AG44" s="603"/>
      <c r="AH44" s="603"/>
      <c r="AI44" s="603"/>
      <c r="AJ44" s="603"/>
      <c r="AK44" s="786"/>
    </row>
    <row r="45" spans="1:37" ht="12" x14ac:dyDescent="0.2">
      <c r="A45" s="720" t="s">
        <v>1376</v>
      </c>
      <c r="B45" s="632" t="s">
        <v>1171</v>
      </c>
      <c r="C45" s="77" t="s">
        <v>351</v>
      </c>
      <c r="D45" s="164">
        <v>9</v>
      </c>
      <c r="E45" s="164"/>
      <c r="F45" s="164"/>
      <c r="G45" s="164"/>
      <c r="H45" s="164"/>
      <c r="I45" s="167">
        <v>24</v>
      </c>
      <c r="J45" s="164">
        <v>1</v>
      </c>
      <c r="K45" s="164">
        <v>56</v>
      </c>
      <c r="L45" s="164">
        <v>1</v>
      </c>
      <c r="M45" s="164">
        <v>4</v>
      </c>
      <c r="N45" s="164">
        <v>1</v>
      </c>
      <c r="O45" s="168">
        <f>SUM(I45,K45,M45)</f>
        <v>84</v>
      </c>
      <c r="P45" s="168">
        <f>((I45*J45)*1.5)+((K45*L45)*1)+((M45*N45)*1)</f>
        <v>96</v>
      </c>
      <c r="Q45" s="103" t="s">
        <v>359</v>
      </c>
      <c r="S45" s="287">
        <v>3</v>
      </c>
      <c r="T45" s="227" t="s">
        <v>1526</v>
      </c>
      <c r="U45" s="227" t="s">
        <v>1526</v>
      </c>
      <c r="V45" s="227"/>
      <c r="W45" s="227"/>
      <c r="X45" s="612"/>
      <c r="Y45" s="604"/>
      <c r="Z45" s="604"/>
      <c r="AA45" s="613"/>
      <c r="AB45" s="612">
        <v>9</v>
      </c>
      <c r="AC45" s="604" t="s">
        <v>908</v>
      </c>
      <c r="AD45" s="604"/>
      <c r="AE45" s="604"/>
      <c r="AF45" s="287" t="s">
        <v>1569</v>
      </c>
      <c r="AG45" s="227" t="s">
        <v>908</v>
      </c>
      <c r="AH45" s="227"/>
      <c r="AI45" s="227"/>
      <c r="AJ45" s="227"/>
      <c r="AK45" s="614"/>
    </row>
    <row r="46" spans="1:37" ht="23.25" customHeight="1" x14ac:dyDescent="0.2">
      <c r="A46" s="227"/>
      <c r="B46" s="633" t="s">
        <v>1172</v>
      </c>
      <c r="C46" s="76" t="s">
        <v>845</v>
      </c>
      <c r="D46" s="631"/>
      <c r="E46" s="631"/>
      <c r="F46" s="631"/>
      <c r="G46" s="631"/>
      <c r="H46" s="631"/>
      <c r="I46" s="631"/>
      <c r="J46" s="160"/>
      <c r="K46" s="631"/>
      <c r="L46" s="160"/>
      <c r="M46" s="160"/>
      <c r="N46" s="160"/>
      <c r="O46" s="160"/>
      <c r="P46" s="160"/>
      <c r="Q46" s="162"/>
      <c r="S46" s="773"/>
      <c r="T46" s="602"/>
      <c r="U46" s="602"/>
      <c r="V46" s="602"/>
      <c r="W46" s="602"/>
      <c r="X46" s="773"/>
      <c r="Y46" s="602"/>
      <c r="Z46" s="602"/>
      <c r="AA46" s="774"/>
      <c r="AB46" s="773"/>
      <c r="AC46" s="602"/>
      <c r="AD46" s="602"/>
      <c r="AE46" s="602"/>
      <c r="AF46" s="785"/>
      <c r="AG46" s="603"/>
      <c r="AH46" s="603"/>
      <c r="AI46" s="603"/>
      <c r="AJ46" s="603"/>
      <c r="AK46" s="786"/>
    </row>
    <row r="47" spans="1:37" s="608" customFormat="1" ht="39" customHeight="1" x14ac:dyDescent="0.2">
      <c r="A47" s="609" t="s">
        <v>1348</v>
      </c>
      <c r="B47" s="1088" t="s">
        <v>528</v>
      </c>
      <c r="C47" s="79" t="s">
        <v>69</v>
      </c>
      <c r="D47" s="605">
        <v>2</v>
      </c>
      <c r="E47" s="605"/>
      <c r="F47" s="605"/>
      <c r="G47" s="605"/>
      <c r="H47" s="605"/>
      <c r="I47" s="605">
        <v>20</v>
      </c>
      <c r="J47" s="605">
        <v>1</v>
      </c>
      <c r="K47" s="605">
        <v>0</v>
      </c>
      <c r="L47" s="605">
        <v>1</v>
      </c>
      <c r="M47" s="605">
        <v>0</v>
      </c>
      <c r="N47" s="605">
        <v>1</v>
      </c>
      <c r="O47" s="607">
        <f>SUM(I47,K47,M47)</f>
        <v>20</v>
      </c>
      <c r="P47" s="1705">
        <v>0</v>
      </c>
      <c r="Q47" s="466" t="s">
        <v>1871</v>
      </c>
      <c r="R47" s="608" t="s">
        <v>19</v>
      </c>
      <c r="S47" s="610" t="s">
        <v>1409</v>
      </c>
      <c r="T47" s="609"/>
      <c r="U47" s="609"/>
      <c r="V47" s="609"/>
      <c r="W47" s="609"/>
      <c r="X47" s="792" t="s">
        <v>1409</v>
      </c>
      <c r="Y47" s="622"/>
      <c r="Z47" s="622"/>
      <c r="AA47" s="793"/>
      <c r="AB47" s="792"/>
      <c r="AC47" s="622"/>
      <c r="AD47" s="622"/>
      <c r="AE47" s="622"/>
      <c r="AF47" s="610" t="s">
        <v>1431</v>
      </c>
      <c r="AG47" s="609"/>
      <c r="AH47" s="609"/>
      <c r="AI47" s="609"/>
      <c r="AJ47" s="609"/>
      <c r="AK47" s="611"/>
    </row>
    <row r="48" spans="1:37" ht="23.25" customHeight="1" x14ac:dyDescent="0.2">
      <c r="A48" s="227"/>
      <c r="B48" s="633" t="s">
        <v>1173</v>
      </c>
      <c r="C48" s="76" t="s">
        <v>873</v>
      </c>
      <c r="D48" s="631"/>
      <c r="E48" s="631"/>
      <c r="F48" s="631"/>
      <c r="G48" s="631"/>
      <c r="H48" s="631"/>
      <c r="I48" s="631"/>
      <c r="J48" s="160"/>
      <c r="K48" s="631"/>
      <c r="L48" s="160"/>
      <c r="M48" s="160"/>
      <c r="N48" s="160"/>
      <c r="O48" s="160"/>
      <c r="P48" s="160"/>
      <c r="Q48" s="162"/>
      <c r="S48" s="773"/>
      <c r="T48" s="602"/>
      <c r="U48" s="602"/>
      <c r="V48" s="602"/>
      <c r="W48" s="602"/>
      <c r="X48" s="773"/>
      <c r="Y48" s="602"/>
      <c r="Z48" s="602"/>
      <c r="AA48" s="774"/>
      <c r="AB48" s="773"/>
      <c r="AC48" s="602"/>
      <c r="AD48" s="602"/>
      <c r="AE48" s="602"/>
      <c r="AF48" s="785"/>
      <c r="AG48" s="603"/>
      <c r="AH48" s="603"/>
      <c r="AI48" s="603"/>
      <c r="AJ48" s="603"/>
      <c r="AK48" s="786"/>
    </row>
    <row r="49" spans="1:37" ht="15" customHeight="1" x14ac:dyDescent="0.2">
      <c r="A49" s="721" t="s">
        <v>1378</v>
      </c>
      <c r="B49" s="632" t="s">
        <v>1174</v>
      </c>
      <c r="C49" s="77" t="s">
        <v>353</v>
      </c>
      <c r="D49" s="167">
        <v>3</v>
      </c>
      <c r="E49" s="167"/>
      <c r="F49" s="167"/>
      <c r="G49" s="167"/>
      <c r="H49" s="167"/>
      <c r="I49" s="164">
        <v>10</v>
      </c>
      <c r="J49" s="164">
        <v>1</v>
      </c>
      <c r="K49" s="164">
        <v>10</v>
      </c>
      <c r="L49" s="164">
        <v>1</v>
      </c>
      <c r="M49" s="164">
        <v>8</v>
      </c>
      <c r="N49" s="164">
        <v>1</v>
      </c>
      <c r="O49" s="168">
        <f>SUM(I49,K49,M49)</f>
        <v>28</v>
      </c>
      <c r="P49" s="168">
        <f>((I49*J49)*1.5)+((K49*L49)*1)+((M49*N49)*1)</f>
        <v>33</v>
      </c>
      <c r="Q49" s="583" t="s">
        <v>358</v>
      </c>
      <c r="S49" s="287">
        <v>0.5</v>
      </c>
      <c r="T49" s="227" t="s">
        <v>1525</v>
      </c>
      <c r="U49" s="227"/>
      <c r="V49" s="227"/>
      <c r="W49" s="227" t="s">
        <v>1525</v>
      </c>
      <c r="X49" s="612"/>
      <c r="Y49" s="604"/>
      <c r="Z49" s="604"/>
      <c r="AA49" s="613"/>
      <c r="AB49" s="612">
        <v>3</v>
      </c>
      <c r="AC49" s="604" t="s">
        <v>908</v>
      </c>
      <c r="AD49" s="604"/>
      <c r="AE49" s="604"/>
      <c r="AF49" s="287" t="s">
        <v>1626</v>
      </c>
      <c r="AG49" s="227" t="s">
        <v>908</v>
      </c>
      <c r="AH49" s="227"/>
      <c r="AI49" s="227"/>
      <c r="AJ49" s="227"/>
      <c r="AK49" s="614"/>
    </row>
    <row r="50" spans="1:37" ht="15" customHeight="1" x14ac:dyDescent="0.2">
      <c r="A50" s="721" t="s">
        <v>1379</v>
      </c>
      <c r="B50" s="632" t="s">
        <v>1175</v>
      </c>
      <c r="C50" s="77" t="s">
        <v>354</v>
      </c>
      <c r="D50" s="167">
        <v>3</v>
      </c>
      <c r="E50" s="167"/>
      <c r="F50" s="167"/>
      <c r="G50" s="167"/>
      <c r="H50" s="167"/>
      <c r="I50" s="164">
        <v>8</v>
      </c>
      <c r="J50" s="164">
        <v>1</v>
      </c>
      <c r="K50" s="164">
        <v>12</v>
      </c>
      <c r="L50" s="164">
        <v>1</v>
      </c>
      <c r="M50" s="164">
        <v>8</v>
      </c>
      <c r="N50" s="164">
        <v>1</v>
      </c>
      <c r="O50" s="168">
        <f>SUM(I50,K50,M50)</f>
        <v>28</v>
      </c>
      <c r="P50" s="168">
        <f>((I50*J50)*1.5)+((K50*L50)*1)+((M50*N50)*1)</f>
        <v>32</v>
      </c>
      <c r="Q50" s="583" t="s">
        <v>358</v>
      </c>
      <c r="S50" s="287">
        <v>0.5</v>
      </c>
      <c r="T50" s="227" t="s">
        <v>1525</v>
      </c>
      <c r="U50" s="227"/>
      <c r="V50" s="227"/>
      <c r="W50" s="227" t="s">
        <v>1525</v>
      </c>
      <c r="X50" s="612"/>
      <c r="Y50" s="604"/>
      <c r="Z50" s="604"/>
      <c r="AA50" s="613"/>
      <c r="AB50" s="612">
        <v>3</v>
      </c>
      <c r="AC50" s="604" t="s">
        <v>908</v>
      </c>
      <c r="AD50" s="604"/>
      <c r="AE50" s="604"/>
      <c r="AF50" s="287" t="s">
        <v>1626</v>
      </c>
      <c r="AG50" s="227" t="s">
        <v>908</v>
      </c>
      <c r="AH50" s="227"/>
      <c r="AI50" s="227"/>
      <c r="AJ50" s="227"/>
      <c r="AK50" s="614"/>
    </row>
    <row r="51" spans="1:37" ht="23.25" customHeight="1" x14ac:dyDescent="0.2">
      <c r="A51" s="227"/>
      <c r="B51" s="633" t="s">
        <v>1176</v>
      </c>
      <c r="C51" s="78" t="s">
        <v>833</v>
      </c>
      <c r="D51" s="631"/>
      <c r="E51" s="631"/>
      <c r="F51" s="631"/>
      <c r="G51" s="631"/>
      <c r="H51" s="631"/>
      <c r="I51" s="631"/>
      <c r="J51" s="160"/>
      <c r="K51" s="631"/>
      <c r="L51" s="160"/>
      <c r="M51" s="160"/>
      <c r="N51" s="160"/>
      <c r="O51" s="160"/>
      <c r="P51" s="160"/>
      <c r="Q51" s="162"/>
      <c r="S51" s="773"/>
      <c r="T51" s="602"/>
      <c r="U51" s="602"/>
      <c r="V51" s="602"/>
      <c r="W51" s="602"/>
      <c r="X51" s="773"/>
      <c r="Y51" s="602"/>
      <c r="Z51" s="602"/>
      <c r="AA51" s="774"/>
      <c r="AB51" s="773"/>
      <c r="AC51" s="602"/>
      <c r="AD51" s="602"/>
      <c r="AE51" s="602"/>
      <c r="AF51" s="785"/>
      <c r="AG51" s="603"/>
      <c r="AH51" s="603"/>
      <c r="AI51" s="603"/>
      <c r="AJ51" s="603"/>
      <c r="AK51" s="786"/>
    </row>
    <row r="52" spans="1:37" s="608" customFormat="1" ht="25.5" customHeight="1" x14ac:dyDescent="0.2">
      <c r="A52" s="609" t="s">
        <v>1349</v>
      </c>
      <c r="B52" s="1088" t="s">
        <v>552</v>
      </c>
      <c r="C52" s="79" t="s">
        <v>68</v>
      </c>
      <c r="D52" s="605">
        <v>2</v>
      </c>
      <c r="E52" s="605"/>
      <c r="F52" s="605"/>
      <c r="G52" s="605"/>
      <c r="H52" s="605"/>
      <c r="I52" s="606">
        <v>0</v>
      </c>
      <c r="J52" s="605">
        <v>1</v>
      </c>
      <c r="K52" s="605">
        <v>20</v>
      </c>
      <c r="L52" s="605">
        <v>1</v>
      </c>
      <c r="M52" s="605">
        <v>0</v>
      </c>
      <c r="N52" s="605">
        <v>1</v>
      </c>
      <c r="O52" s="607">
        <f>SUM(I52,K52,M52)</f>
        <v>20</v>
      </c>
      <c r="P52" s="607">
        <f>((I52*J52)*1.5)+((K52*L52)*1)+((M52*N52)*1)</f>
        <v>20</v>
      </c>
      <c r="Q52" s="413" t="s">
        <v>58</v>
      </c>
      <c r="S52" s="610" t="s">
        <v>1416</v>
      </c>
      <c r="T52" s="609"/>
      <c r="U52" s="609"/>
      <c r="V52" s="609" t="s">
        <v>1416</v>
      </c>
      <c r="W52" s="609"/>
      <c r="X52" s="792" t="s">
        <v>1416</v>
      </c>
      <c r="Y52" s="622"/>
      <c r="Z52" s="622" t="s">
        <v>1416</v>
      </c>
      <c r="AA52" s="793"/>
      <c r="AB52" s="792"/>
      <c r="AC52" s="622"/>
      <c r="AD52" s="622"/>
      <c r="AE52" s="622"/>
      <c r="AF52" s="2024" t="s">
        <v>1562</v>
      </c>
      <c r="AG52" s="2025"/>
      <c r="AH52" s="2025"/>
      <c r="AI52" s="2025"/>
      <c r="AJ52" s="2025"/>
      <c r="AK52" s="2026"/>
    </row>
    <row r="53" spans="1:37" ht="23.25" customHeight="1" x14ac:dyDescent="0.2">
      <c r="A53" s="227"/>
      <c r="B53" s="633" t="s">
        <v>1177</v>
      </c>
      <c r="C53" s="617" t="s">
        <v>877</v>
      </c>
      <c r="D53" s="631"/>
      <c r="E53" s="631"/>
      <c r="F53" s="631"/>
      <c r="G53" s="631"/>
      <c r="H53" s="631"/>
      <c r="I53" s="631"/>
      <c r="J53" s="160"/>
      <c r="K53" s="631"/>
      <c r="L53" s="160"/>
      <c r="M53" s="160"/>
      <c r="N53" s="160"/>
      <c r="O53" s="160"/>
      <c r="P53" s="160"/>
      <c r="Q53" s="162"/>
      <c r="S53" s="773"/>
      <c r="T53" s="602"/>
      <c r="U53" s="602"/>
      <c r="V53" s="602"/>
      <c r="W53" s="602"/>
      <c r="X53" s="773"/>
      <c r="Y53" s="602"/>
      <c r="Z53" s="602"/>
      <c r="AA53" s="774"/>
      <c r="AB53" s="773"/>
      <c r="AC53" s="602"/>
      <c r="AD53" s="602"/>
      <c r="AE53" s="602"/>
      <c r="AF53" s="785"/>
      <c r="AG53" s="603"/>
      <c r="AH53" s="603"/>
      <c r="AI53" s="603"/>
      <c r="AJ53" s="603"/>
      <c r="AK53" s="786"/>
    </row>
    <row r="54" spans="1:37" s="619" customFormat="1" ht="15" customHeight="1" x14ac:dyDescent="0.2">
      <c r="A54" s="721" t="s">
        <v>1377</v>
      </c>
      <c r="B54" s="254" t="s">
        <v>1178</v>
      </c>
      <c r="C54" s="206" t="s">
        <v>352</v>
      </c>
      <c r="D54" s="220">
        <v>9</v>
      </c>
      <c r="E54" s="220"/>
      <c r="F54" s="220"/>
      <c r="G54" s="220"/>
      <c r="H54" s="220"/>
      <c r="I54" s="220">
        <v>0</v>
      </c>
      <c r="J54" s="220">
        <v>1</v>
      </c>
      <c r="K54" s="220">
        <v>0</v>
      </c>
      <c r="L54" s="220">
        <v>1</v>
      </c>
      <c r="M54" s="220">
        <v>56</v>
      </c>
      <c r="N54" s="220">
        <v>1</v>
      </c>
      <c r="O54" s="1709">
        <v>60</v>
      </c>
      <c r="P54" s="618">
        <f>((I54*J54)*1.5)+((K54*L54)*1)+((M54*N54)*1)</f>
        <v>56</v>
      </c>
      <c r="Q54" s="1701" t="s">
        <v>1876</v>
      </c>
      <c r="S54" s="287">
        <v>4.5</v>
      </c>
      <c r="T54" s="227"/>
      <c r="U54" s="227"/>
      <c r="V54" s="227">
        <v>4.5</v>
      </c>
      <c r="W54" s="227"/>
      <c r="X54" s="612"/>
      <c r="Y54" s="604"/>
      <c r="Z54" s="604">
        <v>9</v>
      </c>
      <c r="AA54" s="613"/>
      <c r="AB54" s="612"/>
      <c r="AC54" s="604"/>
      <c r="AD54" s="604"/>
      <c r="AE54" s="604"/>
      <c r="AF54" s="563" t="s">
        <v>1629</v>
      </c>
      <c r="AG54" s="227"/>
      <c r="AH54" s="227"/>
      <c r="AI54" s="227"/>
      <c r="AJ54" s="227"/>
      <c r="AK54" s="614"/>
    </row>
    <row r="55" spans="1:37" ht="15" customHeight="1" x14ac:dyDescent="0.2">
      <c r="A55" s="227"/>
      <c r="B55" s="633" t="s">
        <v>1179</v>
      </c>
      <c r="C55" s="76" t="s">
        <v>881</v>
      </c>
      <c r="D55" s="631"/>
      <c r="E55" s="631"/>
      <c r="F55" s="631"/>
      <c r="G55" s="631"/>
      <c r="H55" s="631"/>
      <c r="I55" s="631"/>
      <c r="J55" s="160"/>
      <c r="K55" s="631"/>
      <c r="L55" s="160"/>
      <c r="M55" s="160"/>
      <c r="N55" s="160"/>
      <c r="O55" s="631"/>
      <c r="P55" s="631"/>
      <c r="Q55" s="162"/>
      <c r="S55" s="773"/>
      <c r="T55" s="602"/>
      <c r="U55" s="602"/>
      <c r="V55" s="602"/>
      <c r="W55" s="602"/>
      <c r="X55" s="773"/>
      <c r="Y55" s="602"/>
      <c r="Z55" s="602"/>
      <c r="AA55" s="774"/>
      <c r="AB55" s="773"/>
      <c r="AC55" s="602"/>
      <c r="AD55" s="602"/>
      <c r="AE55" s="602"/>
      <c r="AF55" s="785"/>
      <c r="AG55" s="603"/>
      <c r="AH55" s="603"/>
      <c r="AI55" s="603"/>
      <c r="AJ55" s="603"/>
      <c r="AK55" s="786"/>
    </row>
    <row r="56" spans="1:37" s="608" customFormat="1" ht="19.5" customHeight="1" thickBot="1" x14ac:dyDescent="0.25">
      <c r="A56" s="609" t="s">
        <v>1347</v>
      </c>
      <c r="B56" s="1088" t="s">
        <v>553</v>
      </c>
      <c r="C56" s="79" t="s">
        <v>66</v>
      </c>
      <c r="D56" s="606">
        <v>2</v>
      </c>
      <c r="E56" s="606"/>
      <c r="F56" s="606"/>
      <c r="G56" s="606"/>
      <c r="H56" s="606"/>
      <c r="I56" s="605">
        <v>2</v>
      </c>
      <c r="J56" s="605">
        <v>1</v>
      </c>
      <c r="K56" s="605">
        <v>14</v>
      </c>
      <c r="L56" s="605">
        <v>1</v>
      </c>
      <c r="M56" s="605">
        <v>0</v>
      </c>
      <c r="N56" s="605">
        <v>1</v>
      </c>
      <c r="O56" s="607">
        <f>SUM(I56,K56,M56)</f>
        <v>16</v>
      </c>
      <c r="P56" s="607">
        <f>((I56*J56)*1.5)+((K56*L56)*1)+((M56*N56)*1)</f>
        <v>17</v>
      </c>
      <c r="Q56" s="413" t="s">
        <v>58</v>
      </c>
      <c r="S56" s="775" t="s">
        <v>1473</v>
      </c>
      <c r="T56" s="776"/>
      <c r="U56" s="776"/>
      <c r="V56" s="776"/>
      <c r="W56" s="776"/>
      <c r="X56" s="782" t="s">
        <v>1473</v>
      </c>
      <c r="Y56" s="783"/>
      <c r="Z56" s="783"/>
      <c r="AA56" s="784"/>
      <c r="AB56" s="782"/>
      <c r="AC56" s="783"/>
      <c r="AD56" s="783"/>
      <c r="AE56" s="783"/>
      <c r="AF56" s="775" t="s">
        <v>1431</v>
      </c>
      <c r="AG56" s="776"/>
      <c r="AH56" s="776"/>
      <c r="AI56" s="776"/>
      <c r="AJ56" s="776"/>
      <c r="AK56" s="777"/>
    </row>
    <row r="57" spans="1:37" s="619" customFormat="1" ht="15" customHeight="1" x14ac:dyDescent="0.2">
      <c r="B57" s="1130"/>
      <c r="C57" s="236" t="s">
        <v>33</v>
      </c>
      <c r="D57" s="262">
        <f>SUM(D45:D56)</f>
        <v>30</v>
      </c>
      <c r="E57" s="262"/>
      <c r="F57" s="262"/>
      <c r="G57" s="262"/>
      <c r="H57" s="262"/>
      <c r="I57" s="262">
        <f>SUM(I45:I56)</f>
        <v>64</v>
      </c>
      <c r="J57" s="173">
        <v>1</v>
      </c>
      <c r="K57" s="262">
        <f>SUM(K45:K56)</f>
        <v>112</v>
      </c>
      <c r="L57" s="173">
        <v>1</v>
      </c>
      <c r="M57" s="262">
        <f>SUM(M45:M56)</f>
        <v>76</v>
      </c>
      <c r="N57" s="173">
        <v>1</v>
      </c>
      <c r="O57" s="626">
        <f>SUM(O44:O56)</f>
        <v>256</v>
      </c>
      <c r="P57" s="626">
        <f>SUM(P45:P56)</f>
        <v>254</v>
      </c>
      <c r="Q57" s="417"/>
    </row>
    <row r="58" spans="1:37" s="619" customFormat="1" ht="15" customHeight="1" thickBot="1" x14ac:dyDescent="0.25">
      <c r="B58" s="1130"/>
      <c r="C58" s="139"/>
      <c r="D58" s="198"/>
      <c r="E58" s="198"/>
      <c r="F58" s="198"/>
      <c r="G58" s="198"/>
      <c r="H58" s="198"/>
      <c r="I58" s="198"/>
      <c r="J58" s="198"/>
      <c r="K58" s="199"/>
      <c r="L58" s="198"/>
      <c r="M58" s="198"/>
      <c r="N58" s="198"/>
      <c r="O58" s="200"/>
      <c r="P58" s="196"/>
      <c r="Q58" s="139"/>
    </row>
    <row r="59" spans="1:37" s="619" customFormat="1" ht="21.75" customHeight="1" x14ac:dyDescent="0.2">
      <c r="B59" s="1130"/>
      <c r="C59" s="196"/>
      <c r="D59" s="198"/>
      <c r="E59" s="198"/>
      <c r="F59" s="198"/>
      <c r="G59" s="198"/>
      <c r="H59" s="198"/>
      <c r="I59" s="198"/>
      <c r="J59" s="198"/>
      <c r="K59" s="199"/>
      <c r="L59" s="198"/>
      <c r="M59" s="198"/>
      <c r="N59" s="198"/>
      <c r="O59" s="200"/>
      <c r="P59" s="200"/>
      <c r="Q59" s="139"/>
      <c r="S59" s="1966" t="s">
        <v>1630</v>
      </c>
      <c r="T59" s="1967"/>
      <c r="U59" s="1967"/>
      <c r="V59" s="1967"/>
      <c r="W59" s="1967"/>
      <c r="X59" s="1970" t="s">
        <v>563</v>
      </c>
      <c r="Y59" s="1971"/>
      <c r="Z59" s="1971"/>
      <c r="AA59" s="1972"/>
      <c r="AB59" s="1970" t="s">
        <v>564</v>
      </c>
      <c r="AC59" s="1971"/>
      <c r="AD59" s="1971"/>
      <c r="AE59" s="1971"/>
      <c r="AF59" s="1977" t="s">
        <v>613</v>
      </c>
      <c r="AG59" s="1978"/>
      <c r="AH59" s="1978"/>
      <c r="AI59" s="1978"/>
      <c r="AJ59" s="1978"/>
      <c r="AK59" s="1979"/>
    </row>
    <row r="60" spans="1:37" ht="12" x14ac:dyDescent="0.2">
      <c r="B60" s="419"/>
      <c r="C60" s="1131"/>
      <c r="D60" s="1132"/>
      <c r="E60" s="1132"/>
      <c r="F60" s="1132"/>
      <c r="G60" s="1132"/>
      <c r="H60" s="1132"/>
      <c r="I60" s="1132"/>
      <c r="J60" s="1132"/>
      <c r="K60" s="1133"/>
      <c r="L60" s="1132"/>
      <c r="M60" s="1132"/>
      <c r="N60" s="1132"/>
      <c r="O60" s="1134"/>
      <c r="P60" s="488"/>
      <c r="Q60" s="1131"/>
      <c r="S60" s="477" t="s">
        <v>566</v>
      </c>
      <c r="T60" s="476" t="s">
        <v>567</v>
      </c>
      <c r="U60" s="476" t="s">
        <v>1624</v>
      </c>
      <c r="V60" s="476" t="s">
        <v>568</v>
      </c>
      <c r="W60" s="476" t="s">
        <v>570</v>
      </c>
      <c r="X60" s="273" t="s">
        <v>566</v>
      </c>
      <c r="Y60" s="274" t="s">
        <v>567</v>
      </c>
      <c r="Z60" s="274" t="s">
        <v>568</v>
      </c>
      <c r="AA60" s="306" t="s">
        <v>570</v>
      </c>
      <c r="AB60" s="1989" t="s">
        <v>566</v>
      </c>
      <c r="AC60" s="2000"/>
      <c r="AD60" s="2019" t="s">
        <v>567</v>
      </c>
      <c r="AE60" s="2000"/>
      <c r="AF60" s="1987" t="s">
        <v>566</v>
      </c>
      <c r="AG60" s="2008"/>
      <c r="AH60" s="1997" t="s">
        <v>572</v>
      </c>
      <c r="AI60" s="2008"/>
      <c r="AJ60" s="1997" t="s">
        <v>570</v>
      </c>
      <c r="AK60" s="1988"/>
    </row>
    <row r="61" spans="1:37" ht="48" x14ac:dyDescent="0.2">
      <c r="A61" s="672" t="s">
        <v>1341</v>
      </c>
      <c r="B61" s="152" t="s">
        <v>1180</v>
      </c>
      <c r="C61" s="148" t="s">
        <v>342</v>
      </c>
      <c r="D61" s="1135" t="s">
        <v>5</v>
      </c>
      <c r="E61" s="1135"/>
      <c r="F61" s="1135"/>
      <c r="G61" s="1135"/>
      <c r="H61" s="1135"/>
      <c r="I61" s="630" t="s">
        <v>7</v>
      </c>
      <c r="J61" s="630" t="s">
        <v>8</v>
      </c>
      <c r="K61" s="1136" t="s">
        <v>9</v>
      </c>
      <c r="L61" s="1137" t="s">
        <v>8</v>
      </c>
      <c r="M61" s="1136" t="s">
        <v>10</v>
      </c>
      <c r="N61" s="1137" t="s">
        <v>11</v>
      </c>
      <c r="O61" s="1138" t="s">
        <v>12</v>
      </c>
      <c r="P61" s="1136" t="s">
        <v>13</v>
      </c>
      <c r="Q61" s="1139" t="s">
        <v>14</v>
      </c>
      <c r="S61" s="275" t="s">
        <v>573</v>
      </c>
      <c r="T61" s="276" t="s">
        <v>573</v>
      </c>
      <c r="U61" s="276" t="s">
        <v>573</v>
      </c>
      <c r="V61" s="276" t="s">
        <v>573</v>
      </c>
      <c r="W61" s="276" t="s">
        <v>573</v>
      </c>
      <c r="X61" s="278" t="s">
        <v>573</v>
      </c>
      <c r="Y61" s="279" t="s">
        <v>573</v>
      </c>
      <c r="Z61" s="279" t="s">
        <v>573</v>
      </c>
      <c r="AA61" s="280" t="s">
        <v>573</v>
      </c>
      <c r="AB61" s="278" t="s">
        <v>573</v>
      </c>
      <c r="AC61" s="279" t="s">
        <v>574</v>
      </c>
      <c r="AD61" s="279" t="s">
        <v>573</v>
      </c>
      <c r="AE61" s="279" t="s">
        <v>574</v>
      </c>
      <c r="AF61" s="522" t="s">
        <v>573</v>
      </c>
      <c r="AG61" s="523" t="s">
        <v>574</v>
      </c>
      <c r="AH61" s="523" t="s">
        <v>573</v>
      </c>
      <c r="AI61" s="523" t="s">
        <v>574</v>
      </c>
      <c r="AJ61" s="523" t="s">
        <v>573</v>
      </c>
      <c r="AK61" s="524" t="s">
        <v>574</v>
      </c>
    </row>
    <row r="62" spans="1:37" ht="15" customHeight="1" x14ac:dyDescent="0.2">
      <c r="A62" s="227"/>
      <c r="B62" s="633" t="s">
        <v>1181</v>
      </c>
      <c r="C62" s="76" t="s">
        <v>816</v>
      </c>
      <c r="D62" s="631"/>
      <c r="E62" s="631"/>
      <c r="F62" s="631"/>
      <c r="G62" s="631"/>
      <c r="H62" s="631"/>
      <c r="I62" s="631"/>
      <c r="J62" s="160"/>
      <c r="K62" s="631"/>
      <c r="L62" s="160"/>
      <c r="M62" s="160"/>
      <c r="N62" s="160"/>
      <c r="O62" s="631"/>
      <c r="P62" s="631"/>
      <c r="Q62" s="162"/>
      <c r="S62" s="773"/>
      <c r="T62" s="602"/>
      <c r="U62" s="602"/>
      <c r="V62" s="602"/>
      <c r="W62" s="602"/>
      <c r="X62" s="773"/>
      <c r="Y62" s="602"/>
      <c r="Z62" s="602"/>
      <c r="AA62" s="774"/>
      <c r="AB62" s="773"/>
      <c r="AC62" s="602"/>
      <c r="AD62" s="602"/>
      <c r="AE62" s="602"/>
      <c r="AF62" s="785"/>
      <c r="AG62" s="603"/>
      <c r="AH62" s="603"/>
      <c r="AI62" s="603"/>
      <c r="AJ62" s="603"/>
      <c r="AK62" s="786"/>
    </row>
    <row r="63" spans="1:37" ht="15" customHeight="1" x14ac:dyDescent="0.2">
      <c r="A63" s="721" t="s">
        <v>1380</v>
      </c>
      <c r="B63" s="632" t="s">
        <v>1182</v>
      </c>
      <c r="C63" s="77" t="s">
        <v>355</v>
      </c>
      <c r="D63" s="164">
        <v>9</v>
      </c>
      <c r="E63" s="164"/>
      <c r="F63" s="164"/>
      <c r="G63" s="164"/>
      <c r="H63" s="164"/>
      <c r="I63" s="167">
        <v>24</v>
      </c>
      <c r="J63" s="164">
        <v>1</v>
      </c>
      <c r="K63" s="164">
        <v>60</v>
      </c>
      <c r="L63" s="164">
        <v>1</v>
      </c>
      <c r="M63" s="164">
        <v>0</v>
      </c>
      <c r="N63" s="164">
        <v>1</v>
      </c>
      <c r="O63" s="168">
        <f>SUM(I63,K63,M63)</f>
        <v>84</v>
      </c>
      <c r="P63" s="168">
        <f>((I63*J63)*1.5)+((K63*L63)*1)+((M63*N63)*1)</f>
        <v>96</v>
      </c>
      <c r="Q63" s="583" t="s">
        <v>358</v>
      </c>
      <c r="S63" s="287">
        <v>3</v>
      </c>
      <c r="T63" s="227" t="s">
        <v>1526</v>
      </c>
      <c r="U63" s="227" t="s">
        <v>1526</v>
      </c>
      <c r="V63" s="227"/>
      <c r="W63" s="227"/>
      <c r="X63" s="612"/>
      <c r="Y63" s="604"/>
      <c r="Z63" s="604"/>
      <c r="AA63" s="613"/>
      <c r="AB63" s="612">
        <v>9</v>
      </c>
      <c r="AC63" s="604" t="s">
        <v>908</v>
      </c>
      <c r="AD63" s="604"/>
      <c r="AE63" s="604"/>
      <c r="AF63" s="287" t="s">
        <v>1569</v>
      </c>
      <c r="AG63" s="227" t="s">
        <v>908</v>
      </c>
      <c r="AH63" s="227"/>
      <c r="AI63" s="227"/>
      <c r="AJ63" s="227"/>
      <c r="AK63" s="614"/>
    </row>
    <row r="64" spans="1:37" ht="23.25" customHeight="1" x14ac:dyDescent="0.2">
      <c r="A64" s="227"/>
      <c r="B64" s="633" t="s">
        <v>1183</v>
      </c>
      <c r="C64" s="76" t="s">
        <v>844</v>
      </c>
      <c r="D64" s="631"/>
      <c r="E64" s="631"/>
      <c r="F64" s="631"/>
      <c r="G64" s="631"/>
      <c r="H64" s="631"/>
      <c r="I64" s="631"/>
      <c r="J64" s="160"/>
      <c r="K64" s="631"/>
      <c r="L64" s="160"/>
      <c r="M64" s="160"/>
      <c r="N64" s="160"/>
      <c r="O64" s="160"/>
      <c r="P64" s="160"/>
      <c r="Q64" s="162"/>
      <c r="S64" s="773"/>
      <c r="T64" s="602"/>
      <c r="U64" s="602"/>
      <c r="V64" s="602"/>
      <c r="W64" s="602"/>
      <c r="X64" s="773"/>
      <c r="Y64" s="602"/>
      <c r="Z64" s="602"/>
      <c r="AA64" s="774"/>
      <c r="AB64" s="773"/>
      <c r="AC64" s="602"/>
      <c r="AD64" s="602"/>
      <c r="AE64" s="602"/>
      <c r="AF64" s="785"/>
      <c r="AG64" s="603"/>
      <c r="AH64" s="603"/>
      <c r="AI64" s="603"/>
      <c r="AJ64" s="603"/>
      <c r="AK64" s="786"/>
    </row>
    <row r="65" spans="1:37" s="608" customFormat="1" ht="15" customHeight="1" x14ac:dyDescent="0.2">
      <c r="A65" s="609" t="s">
        <v>1363</v>
      </c>
      <c r="B65" s="253" t="s">
        <v>942</v>
      </c>
      <c r="C65" s="79" t="s">
        <v>732</v>
      </c>
      <c r="D65" s="605">
        <v>2</v>
      </c>
      <c r="E65" s="605"/>
      <c r="F65" s="605"/>
      <c r="G65" s="605"/>
      <c r="H65" s="605"/>
      <c r="I65" s="606">
        <v>2</v>
      </c>
      <c r="J65" s="605">
        <v>1</v>
      </c>
      <c r="K65" s="605">
        <v>12</v>
      </c>
      <c r="L65" s="605">
        <v>1</v>
      </c>
      <c r="M65" s="605">
        <v>0</v>
      </c>
      <c r="N65" s="605">
        <v>1</v>
      </c>
      <c r="O65" s="1705">
        <v>20</v>
      </c>
      <c r="P65" s="607">
        <f>((I65*J65)*1.5)+((K65*L65)*1)+((M65*N65)*1)</f>
        <v>15</v>
      </c>
      <c r="Q65" s="1701" t="s">
        <v>1857</v>
      </c>
      <c r="S65" s="610" t="s">
        <v>1416</v>
      </c>
      <c r="T65" s="609"/>
      <c r="U65" s="609"/>
      <c r="V65" s="609" t="s">
        <v>1416</v>
      </c>
      <c r="W65" s="609"/>
      <c r="X65" s="792" t="s">
        <v>1416</v>
      </c>
      <c r="Y65" s="622"/>
      <c r="Z65" s="622" t="s">
        <v>1416</v>
      </c>
      <c r="AA65" s="793"/>
      <c r="AB65" s="792"/>
      <c r="AC65" s="622"/>
      <c r="AD65" s="622"/>
      <c r="AE65" s="622"/>
      <c r="AF65" s="610" t="s">
        <v>1431</v>
      </c>
      <c r="AG65" s="609"/>
      <c r="AH65" s="609"/>
      <c r="AI65" s="609"/>
      <c r="AJ65" s="609"/>
      <c r="AK65" s="611"/>
    </row>
    <row r="66" spans="1:37" ht="24" x14ac:dyDescent="0.2">
      <c r="A66" s="227"/>
      <c r="B66" s="633" t="s">
        <v>1184</v>
      </c>
      <c r="C66" s="617" t="s">
        <v>849</v>
      </c>
      <c r="D66" s="631"/>
      <c r="E66" s="631"/>
      <c r="F66" s="631"/>
      <c r="G66" s="631"/>
      <c r="H66" s="631"/>
      <c r="I66" s="631"/>
      <c r="J66" s="160"/>
      <c r="K66" s="631"/>
      <c r="L66" s="160">
        <v>1</v>
      </c>
      <c r="M66" s="160"/>
      <c r="N66" s="160"/>
      <c r="O66" s="160"/>
      <c r="P66" s="160"/>
      <c r="Q66" s="162"/>
      <c r="S66" s="773"/>
      <c r="T66" s="602"/>
      <c r="U66" s="602"/>
      <c r="V66" s="602"/>
      <c r="W66" s="602"/>
      <c r="X66" s="773"/>
      <c r="Y66" s="602"/>
      <c r="Z66" s="602"/>
      <c r="AA66" s="774"/>
      <c r="AB66" s="773"/>
      <c r="AC66" s="602"/>
      <c r="AD66" s="602"/>
      <c r="AE66" s="602"/>
      <c r="AF66" s="785"/>
      <c r="AG66" s="603"/>
      <c r="AH66" s="603"/>
      <c r="AI66" s="603"/>
      <c r="AJ66" s="603"/>
      <c r="AK66" s="786"/>
    </row>
    <row r="67" spans="1:37" s="608" customFormat="1" ht="19.5" customHeight="1" x14ac:dyDescent="0.2">
      <c r="A67" s="609"/>
      <c r="B67" s="253" t="s">
        <v>551</v>
      </c>
      <c r="C67" s="645" t="s">
        <v>77</v>
      </c>
      <c r="D67" s="606">
        <v>2</v>
      </c>
      <c r="E67" s="606"/>
      <c r="F67" s="606"/>
      <c r="G67" s="606"/>
      <c r="H67" s="606"/>
      <c r="I67" s="605">
        <v>0</v>
      </c>
      <c r="J67" s="605">
        <v>1</v>
      </c>
      <c r="K67" s="605">
        <v>16</v>
      </c>
      <c r="L67" s="605">
        <v>1</v>
      </c>
      <c r="M67" s="605">
        <v>0</v>
      </c>
      <c r="N67" s="605">
        <v>1</v>
      </c>
      <c r="O67" s="607">
        <f>SUM(I67,K67,M67)</f>
        <v>16</v>
      </c>
      <c r="P67" s="607">
        <f>((I67*J67)*1.5)+((K67*L67)*1)+((M67*N67)*1)</f>
        <v>16</v>
      </c>
      <c r="Q67" s="413" t="s">
        <v>58</v>
      </c>
      <c r="S67" s="610" t="s">
        <v>1496</v>
      </c>
      <c r="T67" s="609"/>
      <c r="U67" s="609"/>
      <c r="V67" s="609"/>
      <c r="W67" s="609"/>
      <c r="X67" s="792"/>
      <c r="Y67" s="622"/>
      <c r="Z67" s="622"/>
      <c r="AA67" s="793"/>
      <c r="AB67" s="792"/>
      <c r="AC67" s="622"/>
      <c r="AD67" s="622"/>
      <c r="AE67" s="622"/>
      <c r="AF67" s="610"/>
      <c r="AG67" s="609"/>
      <c r="AH67" s="609"/>
      <c r="AI67" s="609"/>
      <c r="AJ67" s="609"/>
      <c r="AK67" s="611"/>
    </row>
    <row r="68" spans="1:37" ht="36" x14ac:dyDescent="0.2">
      <c r="A68" s="227"/>
      <c r="B68" s="633" t="s">
        <v>1185</v>
      </c>
      <c r="C68" s="76" t="s">
        <v>874</v>
      </c>
      <c r="D68" s="631"/>
      <c r="E68" s="631"/>
      <c r="F68" s="631"/>
      <c r="G68" s="631"/>
      <c r="H68" s="631"/>
      <c r="I68" s="631"/>
      <c r="J68" s="160"/>
      <c r="K68" s="631"/>
      <c r="L68" s="160"/>
      <c r="M68" s="160"/>
      <c r="N68" s="160"/>
      <c r="O68" s="160"/>
      <c r="P68" s="160"/>
      <c r="Q68" s="162"/>
      <c r="S68" s="773"/>
      <c r="T68" s="602"/>
      <c r="U68" s="602"/>
      <c r="V68" s="602"/>
      <c r="W68" s="602"/>
      <c r="X68" s="773"/>
      <c r="Y68" s="602"/>
      <c r="Z68" s="602"/>
      <c r="AA68" s="774"/>
      <c r="AB68" s="773"/>
      <c r="AC68" s="602"/>
      <c r="AD68" s="602"/>
      <c r="AE68" s="602"/>
      <c r="AF68" s="785"/>
      <c r="AG68" s="603"/>
      <c r="AH68" s="603"/>
      <c r="AI68" s="603"/>
      <c r="AJ68" s="603"/>
      <c r="AK68" s="786"/>
    </row>
    <row r="69" spans="1:37" ht="15" customHeight="1" x14ac:dyDescent="0.2">
      <c r="A69" s="721" t="s">
        <v>1383</v>
      </c>
      <c r="B69" s="632" t="s">
        <v>1186</v>
      </c>
      <c r="C69" s="77" t="s">
        <v>356</v>
      </c>
      <c r="D69" s="167">
        <v>3</v>
      </c>
      <c r="E69" s="167"/>
      <c r="F69" s="167"/>
      <c r="G69" s="167"/>
      <c r="H69" s="167"/>
      <c r="I69" s="164">
        <v>8</v>
      </c>
      <c r="J69" s="164">
        <v>1</v>
      </c>
      <c r="K69" s="164">
        <v>12</v>
      </c>
      <c r="L69" s="164">
        <v>1</v>
      </c>
      <c r="M69" s="164">
        <v>8</v>
      </c>
      <c r="N69" s="164">
        <v>1</v>
      </c>
      <c r="O69" s="168">
        <f>SUM(I69,K69,M69)</f>
        <v>28</v>
      </c>
      <c r="P69" s="168">
        <f>((I69*J69)*1.5)+((K69*L69)*1)+((M69*N69)*1)</f>
        <v>32</v>
      </c>
      <c r="Q69" s="583" t="s">
        <v>358</v>
      </c>
      <c r="S69" s="287">
        <v>0.5</v>
      </c>
      <c r="T69" s="227" t="s">
        <v>1525</v>
      </c>
      <c r="U69" s="227"/>
      <c r="V69" s="227"/>
      <c r="W69" s="227" t="s">
        <v>1525</v>
      </c>
      <c r="X69" s="612"/>
      <c r="Y69" s="604"/>
      <c r="Z69" s="604"/>
      <c r="AA69" s="613"/>
      <c r="AB69" s="612">
        <v>3</v>
      </c>
      <c r="AC69" s="604" t="s">
        <v>908</v>
      </c>
      <c r="AD69" s="604"/>
      <c r="AE69" s="604"/>
      <c r="AF69" s="287" t="s">
        <v>1626</v>
      </c>
      <c r="AG69" s="227" t="s">
        <v>908</v>
      </c>
      <c r="AH69" s="227"/>
      <c r="AI69" s="227"/>
      <c r="AJ69" s="227"/>
      <c r="AK69" s="614"/>
    </row>
    <row r="70" spans="1:37" ht="15" customHeight="1" x14ac:dyDescent="0.2">
      <c r="A70" s="721" t="s">
        <v>1382</v>
      </c>
      <c r="B70" s="632" t="s">
        <v>1187</v>
      </c>
      <c r="C70" s="77" t="s">
        <v>867</v>
      </c>
      <c r="D70" s="167">
        <v>3</v>
      </c>
      <c r="E70" s="167"/>
      <c r="F70" s="167"/>
      <c r="G70" s="167"/>
      <c r="H70" s="167"/>
      <c r="I70" s="164">
        <v>6</v>
      </c>
      <c r="J70" s="164">
        <v>1</v>
      </c>
      <c r="K70" s="164">
        <v>13</v>
      </c>
      <c r="L70" s="164">
        <v>1</v>
      </c>
      <c r="M70" s="164">
        <v>9</v>
      </c>
      <c r="N70" s="164">
        <v>1</v>
      </c>
      <c r="O70" s="168">
        <f>SUM(I70,K70,M70)</f>
        <v>28</v>
      </c>
      <c r="P70" s="168">
        <f>((I70*J70)*1.5)+((K70*L70)*1)+((M70*N70)*1)</f>
        <v>31</v>
      </c>
      <c r="Q70" s="583" t="s">
        <v>358</v>
      </c>
      <c r="S70" s="287">
        <v>0.5</v>
      </c>
      <c r="T70" s="227" t="s">
        <v>1525</v>
      </c>
      <c r="U70" s="227"/>
      <c r="V70" s="227"/>
      <c r="W70" s="227" t="s">
        <v>1525</v>
      </c>
      <c r="X70" s="612"/>
      <c r="Y70" s="604"/>
      <c r="Z70" s="604"/>
      <c r="AA70" s="613"/>
      <c r="AB70" s="612">
        <v>3</v>
      </c>
      <c r="AC70" s="604" t="s">
        <v>908</v>
      </c>
      <c r="AD70" s="604"/>
      <c r="AE70" s="604"/>
      <c r="AF70" s="287" t="s">
        <v>1626</v>
      </c>
      <c r="AG70" s="227" t="s">
        <v>908</v>
      </c>
      <c r="AH70" s="227"/>
      <c r="AI70" s="227"/>
      <c r="AJ70" s="227"/>
      <c r="AK70" s="614"/>
    </row>
    <row r="71" spans="1:37" ht="23.25" customHeight="1" x14ac:dyDescent="0.2">
      <c r="A71" s="227"/>
      <c r="B71" s="633" t="s">
        <v>1188</v>
      </c>
      <c r="C71" s="78" t="s">
        <v>836</v>
      </c>
      <c r="D71" s="631"/>
      <c r="E71" s="631"/>
      <c r="F71" s="631"/>
      <c r="G71" s="631"/>
      <c r="H71" s="631"/>
      <c r="I71" s="631"/>
      <c r="J71" s="160"/>
      <c r="K71" s="631"/>
      <c r="L71" s="160"/>
      <c r="M71" s="160"/>
      <c r="N71" s="160"/>
      <c r="O71" s="160"/>
      <c r="P71" s="160"/>
      <c r="Q71" s="162"/>
      <c r="S71" s="773"/>
      <c r="T71" s="602"/>
      <c r="U71" s="602"/>
      <c r="V71" s="602"/>
      <c r="W71" s="602"/>
      <c r="X71" s="773"/>
      <c r="Y71" s="602"/>
      <c r="Z71" s="602"/>
      <c r="AA71" s="774"/>
      <c r="AB71" s="773"/>
      <c r="AC71" s="602"/>
      <c r="AD71" s="602"/>
      <c r="AE71" s="602"/>
      <c r="AF71" s="785"/>
      <c r="AG71" s="603"/>
      <c r="AH71" s="603"/>
      <c r="AI71" s="603"/>
      <c r="AJ71" s="603"/>
      <c r="AK71" s="786"/>
    </row>
    <row r="72" spans="1:37" s="608" customFormat="1" ht="30.75" customHeight="1" x14ac:dyDescent="0.2">
      <c r="A72" s="609" t="s">
        <v>1350</v>
      </c>
      <c r="B72" s="253" t="s">
        <v>550</v>
      </c>
      <c r="C72" s="79" t="s">
        <v>76</v>
      </c>
      <c r="D72" s="605">
        <v>2</v>
      </c>
      <c r="E72" s="605"/>
      <c r="F72" s="605"/>
      <c r="G72" s="605"/>
      <c r="H72" s="605"/>
      <c r="I72" s="606">
        <v>0</v>
      </c>
      <c r="J72" s="605">
        <v>1</v>
      </c>
      <c r="K72" s="605">
        <v>20</v>
      </c>
      <c r="L72" s="605">
        <v>1</v>
      </c>
      <c r="M72" s="605">
        <v>0</v>
      </c>
      <c r="N72" s="605">
        <v>1</v>
      </c>
      <c r="O72" s="607">
        <f>SUM(I72,K72,M72)</f>
        <v>20</v>
      </c>
      <c r="P72" s="607">
        <f>((I72*J72)*1.5)+((K72*L72)*1)+((M72*N72)*1)</f>
        <v>20</v>
      </c>
      <c r="Q72" s="413" t="s">
        <v>58</v>
      </c>
      <c r="S72" s="610" t="s">
        <v>1416</v>
      </c>
      <c r="T72" s="609"/>
      <c r="U72" s="609"/>
      <c r="V72" s="609" t="s">
        <v>1416</v>
      </c>
      <c r="W72" s="609"/>
      <c r="X72" s="792" t="s">
        <v>1416</v>
      </c>
      <c r="Y72" s="622"/>
      <c r="Z72" s="622" t="s">
        <v>1416</v>
      </c>
      <c r="AA72" s="793"/>
      <c r="AB72" s="792"/>
      <c r="AC72" s="622"/>
      <c r="AD72" s="622"/>
      <c r="AE72" s="622"/>
      <c r="AF72" s="2024" t="s">
        <v>1562</v>
      </c>
      <c r="AG72" s="2025"/>
      <c r="AH72" s="2025"/>
      <c r="AI72" s="2025"/>
      <c r="AJ72" s="2025"/>
      <c r="AK72" s="2026"/>
    </row>
    <row r="73" spans="1:37" ht="36" x14ac:dyDescent="0.2">
      <c r="A73" s="227"/>
      <c r="B73" s="633" t="s">
        <v>1189</v>
      </c>
      <c r="C73" s="617" t="s">
        <v>876</v>
      </c>
      <c r="D73" s="631"/>
      <c r="E73" s="631"/>
      <c r="F73" s="631"/>
      <c r="G73" s="631"/>
      <c r="H73" s="631"/>
      <c r="I73" s="631"/>
      <c r="J73" s="160"/>
      <c r="K73" s="631"/>
      <c r="L73" s="160"/>
      <c r="M73" s="160"/>
      <c r="N73" s="160"/>
      <c r="O73" s="160"/>
      <c r="P73" s="160"/>
      <c r="Q73" s="162"/>
      <c r="S73" s="773"/>
      <c r="T73" s="602"/>
      <c r="U73" s="602"/>
      <c r="V73" s="602"/>
      <c r="W73" s="602"/>
      <c r="X73" s="773"/>
      <c r="Y73" s="602"/>
      <c r="Z73" s="602"/>
      <c r="AA73" s="774"/>
      <c r="AB73" s="773"/>
      <c r="AC73" s="602"/>
      <c r="AD73" s="602"/>
      <c r="AE73" s="602"/>
      <c r="AF73" s="785"/>
      <c r="AG73" s="603"/>
      <c r="AH73" s="603"/>
      <c r="AI73" s="603"/>
      <c r="AJ73" s="603"/>
      <c r="AK73" s="786"/>
    </row>
    <row r="74" spans="1:37" s="619" customFormat="1" ht="15" customHeight="1" thickBot="1" x14ac:dyDescent="0.25">
      <c r="A74" s="721" t="s">
        <v>1381</v>
      </c>
      <c r="B74" s="254" t="s">
        <v>1190</v>
      </c>
      <c r="C74" s="206" t="s">
        <v>357</v>
      </c>
      <c r="D74" s="220">
        <v>9</v>
      </c>
      <c r="E74" s="220"/>
      <c r="F74" s="220"/>
      <c r="G74" s="220"/>
      <c r="H74" s="220"/>
      <c r="I74" s="220">
        <v>0</v>
      </c>
      <c r="J74" s="220">
        <v>1</v>
      </c>
      <c r="K74" s="220">
        <v>0</v>
      </c>
      <c r="L74" s="220">
        <v>1</v>
      </c>
      <c r="M74" s="220">
        <v>56</v>
      </c>
      <c r="N74" s="220">
        <v>1</v>
      </c>
      <c r="O74" s="1709">
        <v>60</v>
      </c>
      <c r="P74" s="618">
        <f>((I74*J74)*1.5)+((K74*L74)*1)+((M74*N74)*1)</f>
        <v>56</v>
      </c>
      <c r="Q74" s="1701" t="s">
        <v>1876</v>
      </c>
      <c r="S74" s="731">
        <v>4.5</v>
      </c>
      <c r="T74" s="732"/>
      <c r="U74" s="732"/>
      <c r="V74" s="732">
        <v>4.5</v>
      </c>
      <c r="W74" s="732"/>
      <c r="X74" s="778"/>
      <c r="Y74" s="779"/>
      <c r="Z74" s="779">
        <v>9</v>
      </c>
      <c r="AA74" s="780"/>
      <c r="AB74" s="778"/>
      <c r="AC74" s="779"/>
      <c r="AD74" s="779"/>
      <c r="AE74" s="779"/>
      <c r="AF74" s="562" t="s">
        <v>1629</v>
      </c>
      <c r="AG74" s="732"/>
      <c r="AH74" s="732"/>
      <c r="AI74" s="732"/>
      <c r="AJ74" s="732"/>
      <c r="AK74" s="788"/>
    </row>
    <row r="75" spans="1:37" ht="12" x14ac:dyDescent="0.2">
      <c r="B75" s="139"/>
      <c r="C75" s="236" t="s">
        <v>32</v>
      </c>
      <c r="D75" s="262">
        <f>SUM(D63:D74)</f>
        <v>30</v>
      </c>
      <c r="E75" s="262"/>
      <c r="F75" s="262"/>
      <c r="G75" s="262"/>
      <c r="H75" s="262"/>
      <c r="I75" s="262">
        <f>SUM(I63:I74)</f>
        <v>40</v>
      </c>
      <c r="J75" s="625">
        <v>1</v>
      </c>
      <c r="K75" s="262">
        <f>SUM(K63:K74)</f>
        <v>133</v>
      </c>
      <c r="L75" s="625">
        <v>1</v>
      </c>
      <c r="M75" s="262">
        <f>SUM(M63:M74)</f>
        <v>73</v>
      </c>
      <c r="N75" s="625">
        <v>1</v>
      </c>
      <c r="O75" s="626">
        <f>SUM(O62:O74)</f>
        <v>256</v>
      </c>
      <c r="P75" s="626">
        <f>SUM(P63:P74)</f>
        <v>266</v>
      </c>
      <c r="Q75" s="411"/>
    </row>
    <row r="76" spans="1:37" ht="15" customHeight="1" x14ac:dyDescent="0.2">
      <c r="B76" s="139"/>
      <c r="C76" s="627" t="s">
        <v>27</v>
      </c>
      <c r="D76" s="239">
        <f>SUM(D57,D75)</f>
        <v>60</v>
      </c>
      <c r="E76" s="239"/>
      <c r="F76" s="239"/>
      <c r="G76" s="239"/>
      <c r="H76" s="239"/>
      <c r="I76" s="239">
        <f>SUM(I57,I75)</f>
        <v>104</v>
      </c>
      <c r="J76" s="238">
        <v>1</v>
      </c>
      <c r="K76" s="239">
        <f>SUM(K57,K75)</f>
        <v>245</v>
      </c>
      <c r="L76" s="237">
        <v>1</v>
      </c>
      <c r="M76" s="239">
        <f>SUM(M57,M75)</f>
        <v>149</v>
      </c>
      <c r="N76" s="238">
        <v>1</v>
      </c>
      <c r="O76" s="626">
        <f>SUM(O57,O75)</f>
        <v>512</v>
      </c>
      <c r="P76" s="626">
        <f>SUM(P57,P75)</f>
        <v>520</v>
      </c>
      <c r="Q76" s="415"/>
    </row>
    <row r="77" spans="1:37" ht="15" customHeight="1" thickBot="1" x14ac:dyDescent="0.25">
      <c r="B77" s="139"/>
      <c r="C77" s="454"/>
      <c r="D77" s="199"/>
      <c r="E77" s="199"/>
      <c r="F77" s="199"/>
      <c r="G77" s="199"/>
      <c r="H77" s="199"/>
      <c r="I77" s="199"/>
      <c r="J77" s="198"/>
      <c r="K77" s="199"/>
      <c r="L77" s="197"/>
      <c r="M77" s="199"/>
      <c r="N77" s="198"/>
      <c r="O77" s="200"/>
      <c r="P77" s="200"/>
      <c r="Q77" s="416"/>
    </row>
    <row r="78" spans="1:37" ht="15" customHeight="1" thickBot="1" x14ac:dyDescent="0.25">
      <c r="B78" s="139"/>
      <c r="C78" s="454"/>
      <c r="D78" s="199"/>
      <c r="E78" s="199"/>
      <c r="F78" s="199"/>
      <c r="G78" s="199"/>
      <c r="H78" s="199"/>
      <c r="I78" s="199"/>
      <c r="J78" s="198"/>
      <c r="K78" s="199"/>
      <c r="L78" s="197"/>
      <c r="M78" s="199"/>
      <c r="N78" s="198"/>
      <c r="O78" s="200"/>
      <c r="P78" s="200"/>
      <c r="Q78" s="416"/>
      <c r="S78" s="1920" t="s">
        <v>559</v>
      </c>
      <c r="T78" s="1921"/>
      <c r="U78" s="1921"/>
      <c r="V78" s="1921"/>
      <c r="W78" s="2039"/>
      <c r="X78" s="2035" t="s">
        <v>560</v>
      </c>
      <c r="Y78" s="2036"/>
      <c r="Z78" s="2036"/>
      <c r="AA78" s="2036"/>
      <c r="AB78" s="1981"/>
      <c r="AC78" s="1981"/>
      <c r="AD78" s="1981"/>
      <c r="AE78" s="1981"/>
      <c r="AF78" s="2001" t="s">
        <v>608</v>
      </c>
      <c r="AG78" s="2002"/>
      <c r="AH78" s="2002"/>
      <c r="AI78" s="2002"/>
      <c r="AJ78" s="2002"/>
      <c r="AK78" s="2003"/>
    </row>
    <row r="79" spans="1:37" ht="32.25" customHeight="1" x14ac:dyDescent="0.2">
      <c r="B79" s="139"/>
      <c r="C79" s="145"/>
      <c r="D79" s="146"/>
      <c r="E79" s="146"/>
      <c r="F79" s="146"/>
      <c r="G79" s="146"/>
      <c r="H79" s="146"/>
      <c r="M79" s="147"/>
      <c r="N79" s="147"/>
      <c r="O79" s="147"/>
      <c r="P79" s="147"/>
      <c r="S79" s="1966" t="s">
        <v>1630</v>
      </c>
      <c r="T79" s="1967"/>
      <c r="U79" s="1967"/>
      <c r="V79" s="1967"/>
      <c r="W79" s="1967"/>
      <c r="X79" s="2033" t="s">
        <v>563</v>
      </c>
      <c r="Y79" s="2034"/>
      <c r="Z79" s="2034"/>
      <c r="AA79" s="2034"/>
      <c r="AB79" s="1970" t="s">
        <v>564</v>
      </c>
      <c r="AC79" s="1971"/>
      <c r="AD79" s="1971"/>
      <c r="AE79" s="1971"/>
      <c r="AF79" s="1977" t="s">
        <v>613</v>
      </c>
      <c r="AG79" s="1978"/>
      <c r="AH79" s="1978"/>
      <c r="AI79" s="1978"/>
      <c r="AJ79" s="1978"/>
      <c r="AK79" s="1979"/>
    </row>
    <row r="80" spans="1:37" ht="15" customHeight="1" x14ac:dyDescent="0.2">
      <c r="B80" s="152" t="s">
        <v>638</v>
      </c>
      <c r="C80" s="152" t="s">
        <v>639</v>
      </c>
      <c r="D80" s="628" t="s">
        <v>5</v>
      </c>
      <c r="E80" s="629"/>
      <c r="F80" s="629"/>
      <c r="G80" s="629"/>
      <c r="H80" s="629"/>
      <c r="I80" s="1242" t="s">
        <v>341</v>
      </c>
      <c r="J80" s="150"/>
      <c r="K80" s="150"/>
      <c r="L80" s="150"/>
      <c r="M80" s="150"/>
      <c r="N80" s="150"/>
      <c r="O80" s="150"/>
      <c r="P80" s="150"/>
      <c r="Q80" s="151"/>
      <c r="S80" s="477" t="s">
        <v>566</v>
      </c>
      <c r="T80" s="476" t="s">
        <v>567</v>
      </c>
      <c r="U80" s="476" t="s">
        <v>1624</v>
      </c>
      <c r="V80" s="476" t="s">
        <v>568</v>
      </c>
      <c r="W80" s="476" t="s">
        <v>570</v>
      </c>
      <c r="X80" s="273" t="s">
        <v>566</v>
      </c>
      <c r="Y80" s="274" t="s">
        <v>567</v>
      </c>
      <c r="Z80" s="274" t="s">
        <v>568</v>
      </c>
      <c r="AA80" s="1125" t="s">
        <v>570</v>
      </c>
      <c r="AB80" s="1989" t="s">
        <v>566</v>
      </c>
      <c r="AC80" s="2000"/>
      <c r="AD80" s="2019" t="s">
        <v>567</v>
      </c>
      <c r="AE80" s="2000"/>
      <c r="AF80" s="1987" t="s">
        <v>566</v>
      </c>
      <c r="AG80" s="2008"/>
      <c r="AH80" s="1997" t="s">
        <v>572</v>
      </c>
      <c r="AI80" s="2008"/>
      <c r="AJ80" s="1997" t="s">
        <v>570</v>
      </c>
      <c r="AK80" s="1988"/>
    </row>
    <row r="81" spans="1:37" ht="38.25" customHeight="1" x14ac:dyDescent="0.2">
      <c r="A81" s="672" t="s">
        <v>1341</v>
      </c>
      <c r="B81" s="152" t="s">
        <v>1191</v>
      </c>
      <c r="C81" s="649" t="s">
        <v>25</v>
      </c>
      <c r="D81" s="630"/>
      <c r="E81" s="630"/>
      <c r="F81" s="630"/>
      <c r="G81" s="630"/>
      <c r="H81" s="630"/>
      <c r="I81" s="154" t="s">
        <v>7</v>
      </c>
      <c r="J81" s="154" t="s">
        <v>8</v>
      </c>
      <c r="K81" s="155" t="s">
        <v>9</v>
      </c>
      <c r="L81" s="156" t="s">
        <v>8</v>
      </c>
      <c r="M81" s="155" t="s">
        <v>10</v>
      </c>
      <c r="N81" s="156" t="s">
        <v>11</v>
      </c>
      <c r="O81" s="157" t="s">
        <v>12</v>
      </c>
      <c r="P81" s="155" t="s">
        <v>13</v>
      </c>
      <c r="Q81" s="158" t="s">
        <v>14</v>
      </c>
      <c r="S81" s="275" t="s">
        <v>573</v>
      </c>
      <c r="T81" s="276" t="s">
        <v>573</v>
      </c>
      <c r="U81" s="276" t="s">
        <v>573</v>
      </c>
      <c r="V81" s="276" t="s">
        <v>573</v>
      </c>
      <c r="W81" s="276" t="s">
        <v>573</v>
      </c>
      <c r="X81" s="278" t="s">
        <v>573</v>
      </c>
      <c r="Y81" s="279" t="s">
        <v>573</v>
      </c>
      <c r="Z81" s="279" t="s">
        <v>573</v>
      </c>
      <c r="AA81" s="756" t="s">
        <v>573</v>
      </c>
      <c r="AB81" s="278" t="s">
        <v>573</v>
      </c>
      <c r="AC81" s="279" t="s">
        <v>574</v>
      </c>
      <c r="AD81" s="279" t="s">
        <v>573</v>
      </c>
      <c r="AE81" s="279" t="s">
        <v>574</v>
      </c>
      <c r="AF81" s="522" t="s">
        <v>573</v>
      </c>
      <c r="AG81" s="523" t="s">
        <v>574</v>
      </c>
      <c r="AH81" s="523" t="s">
        <v>573</v>
      </c>
      <c r="AI81" s="523" t="s">
        <v>574</v>
      </c>
      <c r="AJ81" s="523" t="s">
        <v>573</v>
      </c>
      <c r="AK81" s="524" t="s">
        <v>574</v>
      </c>
    </row>
    <row r="82" spans="1:37" ht="12" x14ac:dyDescent="0.2">
      <c r="A82" s="227"/>
      <c r="B82" s="696" t="s">
        <v>1192</v>
      </c>
      <c r="C82" s="76" t="s">
        <v>841</v>
      </c>
      <c r="D82" s="631"/>
      <c r="E82" s="631"/>
      <c r="F82" s="631"/>
      <c r="G82" s="631"/>
      <c r="H82" s="631"/>
      <c r="I82" s="631"/>
      <c r="J82" s="160"/>
      <c r="K82" s="631"/>
      <c r="L82" s="160"/>
      <c r="M82" s="160"/>
      <c r="N82" s="160"/>
      <c r="O82" s="160"/>
      <c r="P82" s="160"/>
      <c r="Q82" s="162"/>
      <c r="S82" s="773"/>
      <c r="T82" s="602"/>
      <c r="U82" s="602"/>
      <c r="V82" s="602"/>
      <c r="W82" s="602"/>
      <c r="X82" s="602"/>
      <c r="Y82" s="602"/>
      <c r="Z82" s="602"/>
      <c r="AA82" s="1146"/>
      <c r="AB82" s="773"/>
      <c r="AC82" s="602"/>
      <c r="AD82" s="602"/>
      <c r="AE82" s="602"/>
      <c r="AF82" s="785"/>
      <c r="AG82" s="603"/>
      <c r="AH82" s="603"/>
      <c r="AI82" s="603"/>
      <c r="AJ82" s="603"/>
      <c r="AK82" s="786"/>
    </row>
    <row r="83" spans="1:37" ht="15" customHeight="1" x14ac:dyDescent="0.2">
      <c r="A83" s="722" t="s">
        <v>1384</v>
      </c>
      <c r="B83" s="632" t="s">
        <v>1193</v>
      </c>
      <c r="C83" s="77" t="s">
        <v>361</v>
      </c>
      <c r="D83" s="164">
        <v>9</v>
      </c>
      <c r="E83" s="164"/>
      <c r="F83" s="164"/>
      <c r="G83" s="164"/>
      <c r="H83" s="164"/>
      <c r="I83" s="167">
        <v>24</v>
      </c>
      <c r="J83" s="164">
        <v>1</v>
      </c>
      <c r="K83" s="164">
        <v>60</v>
      </c>
      <c r="L83" s="164">
        <v>1</v>
      </c>
      <c r="M83" s="164">
        <v>0</v>
      </c>
      <c r="N83" s="164">
        <v>1</v>
      </c>
      <c r="O83" s="168">
        <f>SUM(I83,K83,M83)</f>
        <v>84</v>
      </c>
      <c r="P83" s="168">
        <f>((I83*J83)*1.5)+((K83*L83)*1)+((M83*N83)*1)</f>
        <v>96</v>
      </c>
      <c r="Q83" s="583" t="s">
        <v>367</v>
      </c>
      <c r="S83" s="287">
        <v>3</v>
      </c>
      <c r="T83" s="227" t="s">
        <v>1526</v>
      </c>
      <c r="U83" s="227" t="s">
        <v>1526</v>
      </c>
      <c r="V83" s="227"/>
      <c r="W83" s="227"/>
      <c r="X83" s="604"/>
      <c r="Y83" s="604"/>
      <c r="Z83" s="604"/>
      <c r="AA83" s="1149"/>
      <c r="AB83" s="612">
        <v>9</v>
      </c>
      <c r="AC83" s="604" t="s">
        <v>908</v>
      </c>
      <c r="AD83" s="604"/>
      <c r="AE83" s="604"/>
      <c r="AF83" s="287" t="s">
        <v>1569</v>
      </c>
      <c r="AG83" s="227" t="s">
        <v>908</v>
      </c>
      <c r="AH83" s="227"/>
      <c r="AI83" s="227"/>
      <c r="AJ83" s="227"/>
      <c r="AK83" s="614"/>
    </row>
    <row r="84" spans="1:37" ht="23.25" customHeight="1" x14ac:dyDescent="0.2">
      <c r="A84" s="227"/>
      <c r="B84" s="633" t="s">
        <v>1194</v>
      </c>
      <c r="C84" s="76" t="s">
        <v>809</v>
      </c>
      <c r="D84" s="631"/>
      <c r="E84" s="631"/>
      <c r="F84" s="631"/>
      <c r="G84" s="631"/>
      <c r="H84" s="631"/>
      <c r="I84" s="631"/>
      <c r="J84" s="160"/>
      <c r="K84" s="631"/>
      <c r="L84" s="160"/>
      <c r="M84" s="160"/>
      <c r="N84" s="160"/>
      <c r="O84" s="160"/>
      <c r="P84" s="160"/>
      <c r="Q84" s="162"/>
      <c r="S84" s="773"/>
      <c r="T84" s="602"/>
      <c r="U84" s="602"/>
      <c r="V84" s="602"/>
      <c r="W84" s="602"/>
      <c r="X84" s="602"/>
      <c r="Y84" s="602"/>
      <c r="Z84" s="602"/>
      <c r="AA84" s="1146"/>
      <c r="AB84" s="773"/>
      <c r="AC84" s="602"/>
      <c r="AD84" s="602"/>
      <c r="AE84" s="602"/>
      <c r="AF84" s="785"/>
      <c r="AG84" s="603"/>
      <c r="AH84" s="603"/>
      <c r="AI84" s="603"/>
      <c r="AJ84" s="603"/>
      <c r="AK84" s="786"/>
    </row>
    <row r="85" spans="1:37" s="608" customFormat="1" ht="15" customHeight="1" x14ac:dyDescent="0.2">
      <c r="A85" s="609" t="s">
        <v>1352</v>
      </c>
      <c r="B85" s="698" t="s">
        <v>539</v>
      </c>
      <c r="C85" s="253" t="s">
        <v>87</v>
      </c>
      <c r="D85" s="605">
        <v>2</v>
      </c>
      <c r="E85" s="605"/>
      <c r="F85" s="605"/>
      <c r="G85" s="605"/>
      <c r="H85" s="605"/>
      <c r="I85" s="605">
        <v>20</v>
      </c>
      <c r="J85" s="605">
        <v>1</v>
      </c>
      <c r="K85" s="605">
        <v>0</v>
      </c>
      <c r="L85" s="605">
        <v>1</v>
      </c>
      <c r="M85" s="605">
        <v>0</v>
      </c>
      <c r="N85" s="605">
        <v>1</v>
      </c>
      <c r="O85" s="607">
        <f>SUM(I85,K85,M85)</f>
        <v>20</v>
      </c>
      <c r="P85" s="1705">
        <v>0</v>
      </c>
      <c r="Q85" s="466" t="s">
        <v>1871</v>
      </c>
      <c r="R85" s="608" t="s">
        <v>19</v>
      </c>
      <c r="S85" s="610" t="s">
        <v>1409</v>
      </c>
      <c r="T85" s="609"/>
      <c r="U85" s="609"/>
      <c r="V85" s="609"/>
      <c r="W85" s="609"/>
      <c r="X85" s="622" t="s">
        <v>1409</v>
      </c>
      <c r="Y85" s="622"/>
      <c r="Z85" s="622"/>
      <c r="AA85" s="1150"/>
      <c r="AB85" s="792"/>
      <c r="AC85" s="622"/>
      <c r="AD85" s="622"/>
      <c r="AE85" s="622"/>
      <c r="AF85" s="610" t="s">
        <v>1431</v>
      </c>
      <c r="AG85" s="609"/>
      <c r="AH85" s="609"/>
      <c r="AI85" s="609"/>
      <c r="AJ85" s="609"/>
      <c r="AK85" s="611"/>
    </row>
    <row r="86" spans="1:37" ht="23.25" customHeight="1" x14ac:dyDescent="0.2">
      <c r="A86" s="227"/>
      <c r="B86" s="695" t="s">
        <v>1037</v>
      </c>
      <c r="C86" s="632" t="s">
        <v>90</v>
      </c>
      <c r="D86" s="164">
        <v>3</v>
      </c>
      <c r="E86" s="164"/>
      <c r="F86" s="164"/>
      <c r="G86" s="164"/>
      <c r="H86" s="164"/>
      <c r="I86" s="164">
        <v>16</v>
      </c>
      <c r="J86" s="164">
        <v>1</v>
      </c>
      <c r="K86" s="164">
        <v>16</v>
      </c>
      <c r="L86" s="164">
        <v>1</v>
      </c>
      <c r="M86" s="164">
        <v>0</v>
      </c>
      <c r="N86" s="164">
        <v>2</v>
      </c>
      <c r="O86" s="168">
        <f t="shared" ref="O86" si="0">SUM(I86,K86,M86)</f>
        <v>32</v>
      </c>
      <c r="P86" s="168">
        <f t="shared" ref="P86" si="1">((I86*J86)*1.5)+((K86*L86)*1)+((M86*N86)*1)</f>
        <v>40</v>
      </c>
      <c r="Q86" s="103"/>
      <c r="S86" s="1104"/>
      <c r="AB86" s="1104"/>
      <c r="AF86" s="1104"/>
      <c r="AK86" s="1105"/>
    </row>
    <row r="87" spans="1:37" ht="27" customHeight="1" x14ac:dyDescent="0.2">
      <c r="A87" s="227"/>
      <c r="B87" s="696" t="s">
        <v>1195</v>
      </c>
      <c r="C87" s="76" t="s">
        <v>884</v>
      </c>
      <c r="D87" s="631"/>
      <c r="E87" s="631"/>
      <c r="F87" s="631"/>
      <c r="G87" s="631"/>
      <c r="H87" s="631"/>
      <c r="I87" s="631"/>
      <c r="J87" s="160"/>
      <c r="K87" s="631"/>
      <c r="L87" s="160"/>
      <c r="M87" s="160"/>
      <c r="N87" s="160"/>
      <c r="O87" s="160"/>
      <c r="P87" s="160"/>
      <c r="Q87" s="162"/>
      <c r="S87" s="773"/>
      <c r="T87" s="602"/>
      <c r="U87" s="602"/>
      <c r="V87" s="602"/>
      <c r="W87" s="602"/>
      <c r="X87" s="602"/>
      <c r="Y87" s="602"/>
      <c r="Z87" s="602"/>
      <c r="AA87" s="1146"/>
      <c r="AB87" s="773"/>
      <c r="AC87" s="602"/>
      <c r="AD87" s="602"/>
      <c r="AE87" s="602"/>
      <c r="AF87" s="785"/>
      <c r="AG87" s="603"/>
      <c r="AH87" s="603"/>
      <c r="AI87" s="603"/>
      <c r="AJ87" s="603"/>
      <c r="AK87" s="786"/>
    </row>
    <row r="88" spans="1:37" s="619" customFormat="1" ht="15" customHeight="1" x14ac:dyDescent="0.2">
      <c r="A88" s="722" t="s">
        <v>1385</v>
      </c>
      <c r="B88" s="254" t="s">
        <v>1196</v>
      </c>
      <c r="C88" s="206" t="s">
        <v>364</v>
      </c>
      <c r="D88" s="220">
        <v>9</v>
      </c>
      <c r="E88" s="220"/>
      <c r="F88" s="220"/>
      <c r="G88" s="220"/>
      <c r="H88" s="220"/>
      <c r="I88" s="220">
        <v>0</v>
      </c>
      <c r="J88" s="220">
        <v>1</v>
      </c>
      <c r="K88" s="220">
        <v>0</v>
      </c>
      <c r="L88" s="220">
        <v>1</v>
      </c>
      <c r="M88" s="220">
        <v>56</v>
      </c>
      <c r="N88" s="220">
        <v>1</v>
      </c>
      <c r="O88" s="1709">
        <v>60</v>
      </c>
      <c r="P88" s="618">
        <f>((I88*J88)*1.5)+((K88*L88)*1)+((M88*N88)*1)</f>
        <v>56</v>
      </c>
      <c r="Q88" s="1701" t="s">
        <v>1877</v>
      </c>
      <c r="S88" s="287">
        <v>4.5</v>
      </c>
      <c r="T88" s="227"/>
      <c r="U88" s="227"/>
      <c r="V88" s="227">
        <v>4.5</v>
      </c>
      <c r="W88" s="227"/>
      <c r="X88" s="604"/>
      <c r="Y88" s="604"/>
      <c r="Z88" s="604">
        <v>9</v>
      </c>
      <c r="AA88" s="1149"/>
      <c r="AB88" s="612"/>
      <c r="AC88" s="604"/>
      <c r="AD88" s="604"/>
      <c r="AE88" s="604"/>
      <c r="AF88" s="1151" t="s">
        <v>1625</v>
      </c>
      <c r="AG88" s="227"/>
      <c r="AH88" s="227"/>
      <c r="AI88" s="227"/>
      <c r="AJ88" s="227"/>
      <c r="AK88" s="614"/>
    </row>
    <row r="89" spans="1:37" ht="27" customHeight="1" x14ac:dyDescent="0.2">
      <c r="A89" s="227"/>
      <c r="B89" s="696" t="s">
        <v>1197</v>
      </c>
      <c r="C89" s="78" t="s">
        <v>835</v>
      </c>
      <c r="D89" s="631"/>
      <c r="E89" s="631"/>
      <c r="F89" s="631"/>
      <c r="G89" s="631"/>
      <c r="H89" s="631"/>
      <c r="I89" s="631"/>
      <c r="J89" s="160"/>
      <c r="K89" s="631"/>
      <c r="L89" s="160"/>
      <c r="M89" s="160"/>
      <c r="N89" s="160"/>
      <c r="O89" s="160"/>
      <c r="P89" s="160"/>
      <c r="Q89" s="162"/>
      <c r="S89" s="773"/>
      <c r="T89" s="602"/>
      <c r="U89" s="602"/>
      <c r="V89" s="602"/>
      <c r="W89" s="602"/>
      <c r="X89" s="602"/>
      <c r="Y89" s="602"/>
      <c r="Z89" s="602"/>
      <c r="AA89" s="1146"/>
      <c r="AB89" s="773"/>
      <c r="AC89" s="602"/>
      <c r="AD89" s="602"/>
      <c r="AE89" s="602"/>
      <c r="AF89" s="785"/>
      <c r="AG89" s="603"/>
      <c r="AH89" s="603"/>
      <c r="AI89" s="603"/>
      <c r="AJ89" s="603"/>
      <c r="AK89" s="786"/>
    </row>
    <row r="90" spans="1:37" s="608" customFormat="1" ht="27.75" customHeight="1" x14ac:dyDescent="0.2">
      <c r="A90" s="609" t="s">
        <v>1353</v>
      </c>
      <c r="B90" s="253" t="s">
        <v>555</v>
      </c>
      <c r="C90" s="253" t="s">
        <v>85</v>
      </c>
      <c r="D90" s="605">
        <v>2</v>
      </c>
      <c r="E90" s="605"/>
      <c r="F90" s="605"/>
      <c r="G90" s="605"/>
      <c r="H90" s="605"/>
      <c r="I90" s="606">
        <v>0</v>
      </c>
      <c r="J90" s="605">
        <v>1</v>
      </c>
      <c r="K90" s="605">
        <v>20</v>
      </c>
      <c r="L90" s="605">
        <v>1</v>
      </c>
      <c r="M90" s="605">
        <v>0</v>
      </c>
      <c r="N90" s="605">
        <v>1</v>
      </c>
      <c r="O90" s="607">
        <f>SUM(I90,K90,M90)</f>
        <v>20</v>
      </c>
      <c r="P90" s="607">
        <f>((I90*J90)*1.5)+((K90*L90)*1)+((M90*N90)*1)</f>
        <v>20</v>
      </c>
      <c r="Q90" s="413" t="s">
        <v>84</v>
      </c>
      <c r="S90" s="610" t="s">
        <v>1416</v>
      </c>
      <c r="T90" s="609"/>
      <c r="U90" s="609"/>
      <c r="V90" s="609" t="s">
        <v>1416</v>
      </c>
      <c r="W90" s="609"/>
      <c r="X90" s="622" t="s">
        <v>1416</v>
      </c>
      <c r="Y90" s="622"/>
      <c r="Z90" s="622" t="s">
        <v>1416</v>
      </c>
      <c r="AA90" s="1150"/>
      <c r="AB90" s="792"/>
      <c r="AC90" s="622"/>
      <c r="AD90" s="622"/>
      <c r="AE90" s="622"/>
      <c r="AF90" s="2024" t="s">
        <v>1562</v>
      </c>
      <c r="AG90" s="2025"/>
      <c r="AH90" s="2025"/>
      <c r="AI90" s="2025"/>
      <c r="AJ90" s="2025"/>
      <c r="AK90" s="2026"/>
    </row>
    <row r="91" spans="1:37" s="608" customFormat="1" ht="12" x14ac:dyDescent="0.2">
      <c r="A91" s="609"/>
      <c r="B91" s="1140" t="s">
        <v>1141</v>
      </c>
      <c r="C91" s="1078" t="s">
        <v>1142</v>
      </c>
      <c r="D91" s="1716"/>
      <c r="E91" s="1716"/>
      <c r="F91" s="1716"/>
      <c r="G91" s="1716"/>
      <c r="H91" s="1716"/>
      <c r="I91" s="1717"/>
      <c r="J91" s="1716"/>
      <c r="K91" s="1716"/>
      <c r="L91" s="1716"/>
      <c r="M91" s="1716"/>
      <c r="N91" s="1716"/>
      <c r="O91" s="1718"/>
      <c r="P91" s="1718"/>
      <c r="Q91" s="1719"/>
      <c r="S91" s="287" t="s">
        <v>19</v>
      </c>
      <c r="T91" s="227" t="s">
        <v>19</v>
      </c>
      <c r="U91" s="227"/>
      <c r="V91" s="227"/>
      <c r="W91" s="227" t="s">
        <v>19</v>
      </c>
      <c r="X91" s="604"/>
      <c r="Y91" s="604"/>
      <c r="Z91" s="604"/>
      <c r="AA91" s="1149"/>
      <c r="AB91" s="612"/>
      <c r="AC91" s="604"/>
      <c r="AD91" s="604"/>
      <c r="AE91" s="604"/>
      <c r="AF91" s="287"/>
      <c r="AG91" s="227"/>
      <c r="AH91" s="227"/>
      <c r="AI91" s="227"/>
      <c r="AJ91" s="227"/>
      <c r="AK91" s="614"/>
    </row>
    <row r="92" spans="1:37" ht="15" customHeight="1" x14ac:dyDescent="0.2">
      <c r="A92" s="722" t="s">
        <v>1387</v>
      </c>
      <c r="B92" s="632" t="s">
        <v>1198</v>
      </c>
      <c r="C92" s="77" t="s">
        <v>362</v>
      </c>
      <c r="D92" s="167">
        <v>3</v>
      </c>
      <c r="E92" s="167"/>
      <c r="F92" s="167"/>
      <c r="G92" s="167"/>
      <c r="H92" s="167"/>
      <c r="I92" s="164">
        <v>8</v>
      </c>
      <c r="J92" s="164">
        <v>1</v>
      </c>
      <c r="K92" s="164">
        <v>12</v>
      </c>
      <c r="L92" s="164">
        <v>1</v>
      </c>
      <c r="M92" s="164">
        <v>8</v>
      </c>
      <c r="N92" s="164">
        <v>1</v>
      </c>
      <c r="O92" s="168">
        <f>SUM(I92,K92,M92)</f>
        <v>28</v>
      </c>
      <c r="P92" s="168">
        <f>((I92*J92)*1.5)+((K92*L92)*1)+((M92*N92)*1)</f>
        <v>32</v>
      </c>
      <c r="Q92" s="583" t="s">
        <v>367</v>
      </c>
      <c r="S92" s="287">
        <v>0.5</v>
      </c>
      <c r="T92" s="227" t="s">
        <v>1525</v>
      </c>
      <c r="U92" s="227"/>
      <c r="V92" s="227"/>
      <c r="W92" s="227" t="s">
        <v>1525</v>
      </c>
      <c r="X92" s="604"/>
      <c r="Y92" s="604"/>
      <c r="Z92" s="604"/>
      <c r="AA92" s="1149"/>
      <c r="AB92" s="612">
        <v>3</v>
      </c>
      <c r="AC92" s="604" t="s">
        <v>908</v>
      </c>
      <c r="AD92" s="604"/>
      <c r="AE92" s="604"/>
      <c r="AF92" s="287" t="s">
        <v>1628</v>
      </c>
      <c r="AG92" s="227" t="s">
        <v>908</v>
      </c>
      <c r="AH92" s="227"/>
      <c r="AI92" s="227"/>
      <c r="AJ92" s="227"/>
      <c r="AK92" s="614"/>
    </row>
    <row r="93" spans="1:37" ht="15" customHeight="1" x14ac:dyDescent="0.2">
      <c r="A93" s="722" t="s">
        <v>1386</v>
      </c>
      <c r="B93" s="632" t="s">
        <v>1199</v>
      </c>
      <c r="C93" s="77" t="s">
        <v>363</v>
      </c>
      <c r="D93" s="167">
        <v>3</v>
      </c>
      <c r="E93" s="167"/>
      <c r="F93" s="167"/>
      <c r="G93" s="167"/>
      <c r="H93" s="167"/>
      <c r="I93" s="164">
        <v>8</v>
      </c>
      <c r="J93" s="164">
        <v>1</v>
      </c>
      <c r="K93" s="164">
        <v>12</v>
      </c>
      <c r="L93" s="164">
        <v>1</v>
      </c>
      <c r="M93" s="164">
        <v>8</v>
      </c>
      <c r="N93" s="164">
        <v>1</v>
      </c>
      <c r="O93" s="168">
        <f>SUM(I93,K93,M93)</f>
        <v>28</v>
      </c>
      <c r="P93" s="168">
        <f>((I93*J93)*1.5)+((K93*L93)*1)+((M93*N93)*1)</f>
        <v>32</v>
      </c>
      <c r="Q93" s="583" t="s">
        <v>367</v>
      </c>
      <c r="S93" s="287">
        <v>0.5</v>
      </c>
      <c r="T93" s="227" t="s">
        <v>1525</v>
      </c>
      <c r="U93" s="227"/>
      <c r="V93" s="227"/>
      <c r="W93" s="227" t="s">
        <v>1525</v>
      </c>
      <c r="X93" s="604"/>
      <c r="Y93" s="604"/>
      <c r="Z93" s="604"/>
      <c r="AA93" s="1149"/>
      <c r="AB93" s="612">
        <v>3</v>
      </c>
      <c r="AC93" s="604" t="s">
        <v>908</v>
      </c>
      <c r="AD93" s="604"/>
      <c r="AE93" s="604"/>
      <c r="AF93" s="287" t="s">
        <v>1628</v>
      </c>
      <c r="AG93" s="227" t="s">
        <v>908</v>
      </c>
      <c r="AH93" s="227"/>
      <c r="AI93" s="227"/>
      <c r="AJ93" s="227"/>
      <c r="AK93" s="614"/>
    </row>
    <row r="94" spans="1:37" ht="27" customHeight="1" x14ac:dyDescent="0.2">
      <c r="A94" s="227"/>
      <c r="B94" s="696" t="s">
        <v>1200</v>
      </c>
      <c r="C94" s="617" t="s">
        <v>878</v>
      </c>
      <c r="D94" s="631"/>
      <c r="E94" s="631"/>
      <c r="F94" s="631"/>
      <c r="G94" s="631"/>
      <c r="H94" s="631"/>
      <c r="I94" s="631"/>
      <c r="J94" s="160"/>
      <c r="K94" s="631"/>
      <c r="L94" s="160"/>
      <c r="M94" s="160"/>
      <c r="N94" s="160"/>
      <c r="O94" s="160"/>
      <c r="P94" s="160"/>
      <c r="Q94" s="162"/>
      <c r="S94" s="773"/>
      <c r="T94" s="602"/>
      <c r="U94" s="602"/>
      <c r="V94" s="602"/>
      <c r="W94" s="602"/>
      <c r="X94" s="602"/>
      <c r="Y94" s="602"/>
      <c r="Z94" s="602"/>
      <c r="AA94" s="1146"/>
      <c r="AB94" s="773"/>
      <c r="AC94" s="602"/>
      <c r="AD94" s="602"/>
      <c r="AE94" s="602"/>
      <c r="AF94" s="785"/>
      <c r="AG94" s="603"/>
      <c r="AH94" s="603"/>
      <c r="AI94" s="603"/>
      <c r="AJ94" s="603"/>
      <c r="AK94" s="786"/>
    </row>
    <row r="95" spans="1:37" ht="12" x14ac:dyDescent="0.2">
      <c r="A95" s="227"/>
      <c r="B95" s="1140" t="s">
        <v>1140</v>
      </c>
      <c r="C95" s="1078" t="s">
        <v>1143</v>
      </c>
      <c r="D95" s="1713"/>
      <c r="E95" s="1713"/>
      <c r="F95" s="1713"/>
      <c r="G95" s="1713"/>
      <c r="H95" s="1713"/>
      <c r="I95" s="1713"/>
      <c r="J95" s="1713"/>
      <c r="K95" s="1713"/>
      <c r="L95" s="1713"/>
      <c r="M95" s="1713"/>
      <c r="N95" s="1713"/>
      <c r="O95" s="1714"/>
      <c r="P95" s="1714"/>
      <c r="Q95" s="1715"/>
      <c r="S95" s="287"/>
      <c r="T95" s="227"/>
      <c r="U95" s="227"/>
      <c r="V95" s="227"/>
      <c r="W95" s="227"/>
      <c r="X95" s="604"/>
      <c r="Y95" s="604"/>
      <c r="Z95" s="604"/>
      <c r="AA95" s="1149"/>
      <c r="AB95" s="612"/>
      <c r="AC95" s="604"/>
      <c r="AD95" s="604"/>
      <c r="AE95" s="604"/>
      <c r="AF95" s="287"/>
      <c r="AG95" s="227"/>
      <c r="AH95" s="227"/>
      <c r="AI95" s="227"/>
      <c r="AJ95" s="227"/>
      <c r="AK95" s="614"/>
    </row>
    <row r="96" spans="1:37" ht="15" customHeight="1" x14ac:dyDescent="0.2">
      <c r="A96" s="722" t="s">
        <v>1388</v>
      </c>
      <c r="B96" s="695" t="s">
        <v>1201</v>
      </c>
      <c r="C96" s="77" t="s">
        <v>365</v>
      </c>
      <c r="D96" s="164">
        <v>3</v>
      </c>
      <c r="E96" s="164"/>
      <c r="F96" s="164"/>
      <c r="G96" s="164"/>
      <c r="H96" s="164"/>
      <c r="I96" s="164">
        <v>8</v>
      </c>
      <c r="J96" s="164">
        <v>1</v>
      </c>
      <c r="K96" s="164">
        <v>12</v>
      </c>
      <c r="L96" s="164">
        <v>1</v>
      </c>
      <c r="M96" s="164">
        <v>8</v>
      </c>
      <c r="N96" s="164">
        <v>1</v>
      </c>
      <c r="O96" s="168">
        <f>SUM(I96,K96,M96)</f>
        <v>28</v>
      </c>
      <c r="P96" s="168">
        <f>((I96*J96)*1.5)+((K96*L96)*1)+((M96*N96)*1)</f>
        <v>32</v>
      </c>
      <c r="Q96" s="583" t="s">
        <v>367</v>
      </c>
      <c r="S96" s="287">
        <v>0.5</v>
      </c>
      <c r="T96" s="227" t="s">
        <v>1525</v>
      </c>
      <c r="U96" s="227"/>
      <c r="V96" s="227"/>
      <c r="W96" s="227" t="s">
        <v>1525</v>
      </c>
      <c r="X96" s="604"/>
      <c r="Y96" s="604"/>
      <c r="Z96" s="604"/>
      <c r="AA96" s="1149"/>
      <c r="AB96" s="612">
        <v>3</v>
      </c>
      <c r="AC96" s="604" t="s">
        <v>908</v>
      </c>
      <c r="AD96" s="604"/>
      <c r="AE96" s="604"/>
      <c r="AF96" s="287" t="s">
        <v>1628</v>
      </c>
      <c r="AG96" s="227" t="s">
        <v>908</v>
      </c>
      <c r="AH96" s="227"/>
      <c r="AI96" s="227"/>
      <c r="AJ96" s="227"/>
      <c r="AK96" s="614"/>
    </row>
    <row r="97" spans="1:37" ht="15" customHeight="1" x14ac:dyDescent="0.2">
      <c r="A97" s="722" t="s">
        <v>1389</v>
      </c>
      <c r="B97" s="695" t="s">
        <v>1202</v>
      </c>
      <c r="C97" s="77" t="s">
        <v>366</v>
      </c>
      <c r="D97" s="164">
        <v>3</v>
      </c>
      <c r="E97" s="164"/>
      <c r="F97" s="164"/>
      <c r="G97" s="164"/>
      <c r="H97" s="164"/>
      <c r="I97" s="164">
        <v>8</v>
      </c>
      <c r="J97" s="164">
        <v>1</v>
      </c>
      <c r="K97" s="164">
        <v>12</v>
      </c>
      <c r="L97" s="164">
        <v>1</v>
      </c>
      <c r="M97" s="164">
        <v>8</v>
      </c>
      <c r="N97" s="164">
        <v>1</v>
      </c>
      <c r="O97" s="168">
        <f>SUM(I97,K97,M97)</f>
        <v>28</v>
      </c>
      <c r="P97" s="168">
        <f>((I97*J97)*1.5)+((K97*L97)*1)+((M97*N97)*1)</f>
        <v>32</v>
      </c>
      <c r="Q97" s="583" t="s">
        <v>367</v>
      </c>
      <c r="S97" s="287">
        <v>0.5</v>
      </c>
      <c r="T97" s="227" t="s">
        <v>1525</v>
      </c>
      <c r="U97" s="227"/>
      <c r="V97" s="227"/>
      <c r="W97" s="227" t="s">
        <v>1525</v>
      </c>
      <c r="X97" s="604"/>
      <c r="Y97" s="604"/>
      <c r="Z97" s="604"/>
      <c r="AA97" s="1149"/>
      <c r="AB97" s="612">
        <v>3</v>
      </c>
      <c r="AC97" s="604" t="s">
        <v>908</v>
      </c>
      <c r="AD97" s="604"/>
      <c r="AE97" s="604"/>
      <c r="AF97" s="287" t="s">
        <v>1628</v>
      </c>
      <c r="AG97" s="227" t="s">
        <v>908</v>
      </c>
      <c r="AH97" s="227"/>
      <c r="AI97" s="227"/>
      <c r="AJ97" s="227"/>
      <c r="AK97" s="614"/>
    </row>
    <row r="98" spans="1:37" ht="15" customHeight="1" x14ac:dyDescent="0.2">
      <c r="A98" s="227"/>
      <c r="B98" s="694" t="s">
        <v>1203</v>
      </c>
      <c r="C98" s="76" t="s">
        <v>882</v>
      </c>
      <c r="D98" s="631"/>
      <c r="E98" s="631"/>
      <c r="F98" s="631"/>
      <c r="G98" s="631"/>
      <c r="H98" s="631"/>
      <c r="I98" s="631"/>
      <c r="J98" s="160"/>
      <c r="K98" s="631"/>
      <c r="L98" s="160"/>
      <c r="M98" s="160"/>
      <c r="N98" s="160"/>
      <c r="O98" s="631"/>
      <c r="P98" s="631"/>
      <c r="Q98" s="162"/>
      <c r="S98" s="773"/>
      <c r="T98" s="602"/>
      <c r="U98" s="602"/>
      <c r="V98" s="602"/>
      <c r="W98" s="602"/>
      <c r="X98" s="602"/>
      <c r="Y98" s="602"/>
      <c r="Z98" s="602"/>
      <c r="AA98" s="1146"/>
      <c r="AB98" s="773"/>
      <c r="AC98" s="602"/>
      <c r="AD98" s="602"/>
      <c r="AE98" s="602"/>
      <c r="AF98" s="785"/>
      <c r="AG98" s="603"/>
      <c r="AH98" s="603"/>
      <c r="AI98" s="603"/>
      <c r="AJ98" s="603"/>
      <c r="AK98" s="786"/>
    </row>
    <row r="99" spans="1:37" s="608" customFormat="1" ht="24.75" thickBot="1" x14ac:dyDescent="0.25">
      <c r="A99" s="609" t="s">
        <v>1351</v>
      </c>
      <c r="B99" s="253" t="s">
        <v>554</v>
      </c>
      <c r="C99" s="253" t="s">
        <v>66</v>
      </c>
      <c r="D99" s="606">
        <v>2</v>
      </c>
      <c r="E99" s="606"/>
      <c r="F99" s="606"/>
      <c r="G99" s="606"/>
      <c r="H99" s="606"/>
      <c r="I99" s="605">
        <v>2</v>
      </c>
      <c r="J99" s="605">
        <v>1</v>
      </c>
      <c r="K99" s="605">
        <v>14</v>
      </c>
      <c r="L99" s="605">
        <v>1</v>
      </c>
      <c r="M99" s="605">
        <v>0</v>
      </c>
      <c r="N99" s="605">
        <v>1</v>
      </c>
      <c r="O99" s="607">
        <f>SUM(I99,K99,M99)</f>
        <v>16</v>
      </c>
      <c r="P99" s="607">
        <f>((I99*J99)*1.5)+((K99*L99)*1)+((M99*N99)*1)</f>
        <v>17</v>
      </c>
      <c r="Q99" s="413" t="s">
        <v>84</v>
      </c>
      <c r="S99" s="775" t="s">
        <v>1473</v>
      </c>
      <c r="T99" s="776"/>
      <c r="U99" s="776"/>
      <c r="V99" s="776"/>
      <c r="W99" s="776"/>
      <c r="X99" s="622" t="s">
        <v>1473</v>
      </c>
      <c r="Y99" s="622"/>
      <c r="Z99" s="622"/>
      <c r="AA99" s="1150"/>
      <c r="AB99" s="782"/>
      <c r="AC99" s="783"/>
      <c r="AD99" s="783"/>
      <c r="AE99" s="783"/>
      <c r="AF99" s="775" t="s">
        <v>1431</v>
      </c>
      <c r="AG99" s="776"/>
      <c r="AH99" s="776"/>
      <c r="AI99" s="776"/>
      <c r="AJ99" s="776"/>
      <c r="AK99" s="777"/>
    </row>
    <row r="100" spans="1:37" ht="12" x14ac:dyDescent="0.2">
      <c r="B100" s="419"/>
      <c r="C100" s="236" t="s">
        <v>35</v>
      </c>
      <c r="D100" s="262">
        <f>SUM(D83,D85,D88,D90,D92,D96,D99)</f>
        <v>30</v>
      </c>
      <c r="E100" s="262"/>
      <c r="F100" s="262"/>
      <c r="G100" s="262"/>
      <c r="H100" s="262"/>
      <c r="I100" s="262">
        <f>SUM(I83,I85,I88,I90,I92,I96,I99)</f>
        <v>62</v>
      </c>
      <c r="J100" s="238">
        <v>1</v>
      </c>
      <c r="K100" s="262">
        <f>SUM(K83,K85,K88,K90,K92,K96,K99)</f>
        <v>118</v>
      </c>
      <c r="L100" s="238">
        <v>1</v>
      </c>
      <c r="M100" s="262">
        <f>SUM(M83,M85,M88,M90,M92,M96,M99)</f>
        <v>72</v>
      </c>
      <c r="N100" s="238">
        <v>1</v>
      </c>
      <c r="O100" s="240">
        <f>SUM(O82:O99)</f>
        <v>344</v>
      </c>
      <c r="P100" s="262">
        <f>SUM(P83,P85,P86,P88,P90,P92,P96,P99)</f>
        <v>293</v>
      </c>
      <c r="Q100" s="418"/>
    </row>
    <row r="101" spans="1:37" ht="12.75" thickBot="1" x14ac:dyDescent="0.25">
      <c r="B101" s="419"/>
      <c r="C101" s="196"/>
      <c r="D101" s="1100"/>
      <c r="E101" s="1100"/>
      <c r="F101" s="1100"/>
      <c r="G101" s="1100"/>
      <c r="H101" s="1100"/>
      <c r="I101" s="1100"/>
      <c r="J101" s="198"/>
      <c r="K101" s="1100"/>
      <c r="L101" s="198"/>
      <c r="M101" s="1100"/>
      <c r="N101" s="198"/>
      <c r="O101" s="200"/>
      <c r="P101" s="200"/>
      <c r="Q101" s="419"/>
    </row>
    <row r="102" spans="1:37" ht="26.25" customHeight="1" x14ac:dyDescent="0.2">
      <c r="B102" s="419"/>
      <c r="C102" s="196"/>
      <c r="D102" s="1100"/>
      <c r="E102" s="1100"/>
      <c r="F102" s="1100"/>
      <c r="G102" s="1100"/>
      <c r="H102" s="1100"/>
      <c r="I102" s="1100"/>
      <c r="J102" s="198"/>
      <c r="K102" s="1100"/>
      <c r="L102" s="198"/>
      <c r="M102" s="1100"/>
      <c r="N102" s="198"/>
      <c r="O102" s="200"/>
      <c r="P102" s="200"/>
      <c r="Q102" s="419"/>
      <c r="S102" s="1966" t="s">
        <v>1630</v>
      </c>
      <c r="T102" s="1967"/>
      <c r="U102" s="1967"/>
      <c r="V102" s="1967"/>
      <c r="W102" s="1967"/>
      <c r="X102" s="1970" t="s">
        <v>563</v>
      </c>
      <c r="Y102" s="1971"/>
      <c r="Z102" s="1971"/>
      <c r="AA102" s="1972"/>
      <c r="AB102" s="1970" t="s">
        <v>564</v>
      </c>
      <c r="AC102" s="1971"/>
      <c r="AD102" s="1971"/>
      <c r="AE102" s="1971"/>
      <c r="AF102" s="1995" t="s">
        <v>613</v>
      </c>
      <c r="AG102" s="1995"/>
      <c r="AH102" s="1995"/>
      <c r="AI102" s="1995"/>
      <c r="AJ102" s="1995"/>
      <c r="AK102" s="1996"/>
    </row>
    <row r="103" spans="1:37" ht="15" customHeight="1" x14ac:dyDescent="0.2">
      <c r="B103" s="175"/>
      <c r="C103" s="1141"/>
      <c r="D103" s="1065"/>
      <c r="E103" s="1065"/>
      <c r="F103" s="1065"/>
      <c r="G103" s="1065"/>
      <c r="H103" s="1065"/>
      <c r="I103" s="1065"/>
      <c r="J103" s="1065"/>
      <c r="K103" s="1065"/>
      <c r="L103" s="1065"/>
      <c r="M103" s="1065"/>
      <c r="N103" s="1065"/>
      <c r="O103" s="1103"/>
      <c r="P103" s="1103"/>
      <c r="S103" s="477" t="s">
        <v>566</v>
      </c>
      <c r="T103" s="476" t="s">
        <v>567</v>
      </c>
      <c r="U103" s="476" t="s">
        <v>1624</v>
      </c>
      <c r="V103" s="476" t="s">
        <v>568</v>
      </c>
      <c r="W103" s="476" t="s">
        <v>570</v>
      </c>
      <c r="X103" s="273" t="s">
        <v>566</v>
      </c>
      <c r="Y103" s="274" t="s">
        <v>567</v>
      </c>
      <c r="Z103" s="274" t="s">
        <v>568</v>
      </c>
      <c r="AA103" s="306" t="s">
        <v>570</v>
      </c>
      <c r="AB103" s="1989" t="s">
        <v>566</v>
      </c>
      <c r="AC103" s="2000"/>
      <c r="AD103" s="2019" t="s">
        <v>567</v>
      </c>
      <c r="AE103" s="2000"/>
      <c r="AF103" s="2040" t="s">
        <v>566</v>
      </c>
      <c r="AG103" s="2008"/>
      <c r="AH103" s="1997" t="s">
        <v>572</v>
      </c>
      <c r="AI103" s="2008"/>
      <c r="AJ103" s="1997" t="s">
        <v>570</v>
      </c>
      <c r="AK103" s="1988"/>
    </row>
    <row r="104" spans="1:37" ht="48" x14ac:dyDescent="0.2">
      <c r="A104" s="672" t="s">
        <v>1341</v>
      </c>
      <c r="B104" s="152" t="s">
        <v>1204</v>
      </c>
      <c r="C104" s="148" t="s">
        <v>26</v>
      </c>
      <c r="D104" s="1720" t="s">
        <v>5</v>
      </c>
      <c r="E104" s="1721"/>
      <c r="F104" s="1721"/>
      <c r="G104" s="1721"/>
      <c r="H104" s="1722"/>
      <c r="I104" s="202" t="s">
        <v>7</v>
      </c>
      <c r="J104" s="202" t="s">
        <v>8</v>
      </c>
      <c r="K104" s="652" t="s">
        <v>9</v>
      </c>
      <c r="L104" s="653" t="s">
        <v>8</v>
      </c>
      <c r="M104" s="652" t="s">
        <v>10</v>
      </c>
      <c r="N104" s="653" t="s">
        <v>11</v>
      </c>
      <c r="O104" s="654" t="s">
        <v>12</v>
      </c>
      <c r="P104" s="652" t="s">
        <v>13</v>
      </c>
      <c r="Q104" s="410" t="s">
        <v>14</v>
      </c>
      <c r="S104" s="275" t="s">
        <v>573</v>
      </c>
      <c r="T104" s="276" t="s">
        <v>573</v>
      </c>
      <c r="U104" s="276" t="s">
        <v>573</v>
      </c>
      <c r="V104" s="276" t="s">
        <v>573</v>
      </c>
      <c r="W104" s="276" t="s">
        <v>573</v>
      </c>
      <c r="X104" s="278" t="s">
        <v>573</v>
      </c>
      <c r="Y104" s="279" t="s">
        <v>573</v>
      </c>
      <c r="Z104" s="279" t="s">
        <v>573</v>
      </c>
      <c r="AA104" s="280" t="s">
        <v>573</v>
      </c>
      <c r="AB104" s="278" t="s">
        <v>573</v>
      </c>
      <c r="AC104" s="279" t="s">
        <v>574</v>
      </c>
      <c r="AD104" s="279" t="s">
        <v>573</v>
      </c>
      <c r="AE104" s="279" t="s">
        <v>574</v>
      </c>
      <c r="AF104" s="1143" t="s">
        <v>573</v>
      </c>
      <c r="AG104" s="523" t="s">
        <v>574</v>
      </c>
      <c r="AH104" s="523" t="s">
        <v>573</v>
      </c>
      <c r="AI104" s="523" t="s">
        <v>574</v>
      </c>
      <c r="AJ104" s="523" t="s">
        <v>573</v>
      </c>
      <c r="AK104" s="524" t="s">
        <v>574</v>
      </c>
    </row>
    <row r="105" spans="1:37" ht="15" customHeight="1" x14ac:dyDescent="0.2">
      <c r="A105" s="227"/>
      <c r="B105" s="697" t="s">
        <v>1205</v>
      </c>
      <c r="C105" s="76" t="s">
        <v>817</v>
      </c>
      <c r="D105" s="481"/>
      <c r="E105" s="481"/>
      <c r="F105" s="481"/>
      <c r="G105" s="481"/>
      <c r="H105" s="481"/>
      <c r="I105" s="481"/>
      <c r="J105" s="482"/>
      <c r="K105" s="481"/>
      <c r="L105" s="482"/>
      <c r="M105" s="481" t="s">
        <v>19</v>
      </c>
      <c r="N105" s="482"/>
      <c r="O105" s="482"/>
      <c r="P105" s="482"/>
      <c r="Q105" s="412"/>
      <c r="S105" s="773"/>
      <c r="T105" s="602"/>
      <c r="U105" s="602"/>
      <c r="V105" s="602"/>
      <c r="W105" s="602"/>
      <c r="X105" s="773"/>
      <c r="Y105" s="602"/>
      <c r="Z105" s="602"/>
      <c r="AA105" s="774"/>
      <c r="AB105" s="773"/>
      <c r="AC105" s="602"/>
      <c r="AD105" s="602"/>
      <c r="AE105" s="602"/>
      <c r="AF105" s="1144"/>
      <c r="AG105" s="603"/>
      <c r="AH105" s="603"/>
      <c r="AI105" s="603"/>
      <c r="AJ105" s="603"/>
      <c r="AK105" s="603"/>
    </row>
    <row r="106" spans="1:37" ht="15" customHeight="1" x14ac:dyDescent="0.2">
      <c r="A106" s="721" t="s">
        <v>1390</v>
      </c>
      <c r="B106" s="632" t="s">
        <v>1206</v>
      </c>
      <c r="C106" s="77" t="s">
        <v>370</v>
      </c>
      <c r="D106" s="164">
        <v>9</v>
      </c>
      <c r="E106" s="164"/>
      <c r="F106" s="164"/>
      <c r="G106" s="164"/>
      <c r="H106" s="164"/>
      <c r="I106" s="167">
        <v>24</v>
      </c>
      <c r="J106" s="164">
        <v>1</v>
      </c>
      <c r="K106" s="164">
        <v>60</v>
      </c>
      <c r="L106" s="164">
        <v>1</v>
      </c>
      <c r="M106" s="164">
        <v>0</v>
      </c>
      <c r="N106" s="164">
        <v>1</v>
      </c>
      <c r="O106" s="168">
        <f>SUM(I106,K106,M106)</f>
        <v>84</v>
      </c>
      <c r="P106" s="168">
        <f>((I106*J106)*1.5)+((K106*L106)*1)+((M106*N106)*1)</f>
        <v>96</v>
      </c>
      <c r="Q106" s="583" t="s">
        <v>367</v>
      </c>
      <c r="S106" s="287">
        <v>3</v>
      </c>
      <c r="T106" s="227" t="s">
        <v>1526</v>
      </c>
      <c r="U106" s="227" t="s">
        <v>1526</v>
      </c>
      <c r="V106" s="227"/>
      <c r="W106" s="227"/>
      <c r="X106" s="612"/>
      <c r="Y106" s="604"/>
      <c r="Z106" s="604"/>
      <c r="AA106" s="613"/>
      <c r="AB106" s="612">
        <v>9</v>
      </c>
      <c r="AC106" s="604" t="s">
        <v>908</v>
      </c>
      <c r="AD106" s="604"/>
      <c r="AE106" s="604"/>
      <c r="AF106" s="1145" t="s">
        <v>1569</v>
      </c>
      <c r="AG106" s="227" t="s">
        <v>908</v>
      </c>
      <c r="AH106" s="227"/>
      <c r="AI106" s="227"/>
      <c r="AJ106" s="227"/>
      <c r="AK106" s="227"/>
    </row>
    <row r="107" spans="1:37" ht="15" customHeight="1" x14ac:dyDescent="0.2">
      <c r="A107" s="227"/>
      <c r="B107" s="696" t="s">
        <v>1207</v>
      </c>
      <c r="C107" s="617" t="s">
        <v>847</v>
      </c>
      <c r="D107" s="631"/>
      <c r="E107" s="481"/>
      <c r="F107" s="481"/>
      <c r="G107" s="481"/>
      <c r="H107" s="481"/>
      <c r="I107" s="481"/>
      <c r="J107" s="615"/>
      <c r="K107" s="481"/>
      <c r="L107" s="616"/>
      <c r="M107" s="615"/>
      <c r="N107" s="615"/>
      <c r="O107" s="616"/>
      <c r="P107" s="616"/>
      <c r="Q107" s="414"/>
      <c r="S107" s="773"/>
      <c r="T107" s="602"/>
      <c r="U107" s="602"/>
      <c r="V107" s="602"/>
      <c r="W107" s="602"/>
      <c r="X107" s="773"/>
      <c r="Y107" s="602"/>
      <c r="Z107" s="602"/>
      <c r="AA107" s="774"/>
      <c r="AB107" s="773"/>
      <c r="AC107" s="602"/>
      <c r="AD107" s="602"/>
      <c r="AE107" s="602"/>
      <c r="AF107" s="1144"/>
      <c r="AG107" s="603"/>
      <c r="AH107" s="603"/>
      <c r="AI107" s="603"/>
      <c r="AJ107" s="603"/>
      <c r="AK107" s="603"/>
    </row>
    <row r="108" spans="1:37" s="608" customFormat="1" ht="15" customHeight="1" x14ac:dyDescent="0.2">
      <c r="A108" s="609" t="s">
        <v>1367</v>
      </c>
      <c r="B108" s="698" t="s">
        <v>1208</v>
      </c>
      <c r="C108" s="79" t="s">
        <v>733</v>
      </c>
      <c r="D108" s="605">
        <v>4</v>
      </c>
      <c r="E108" s="605"/>
      <c r="F108" s="605"/>
      <c r="G108" s="605"/>
      <c r="H108" s="605"/>
      <c r="I108" s="605">
        <v>0</v>
      </c>
      <c r="J108" s="605">
        <v>1</v>
      </c>
      <c r="K108" s="605">
        <v>16</v>
      </c>
      <c r="L108" s="605">
        <v>1</v>
      </c>
      <c r="M108" s="605">
        <v>0</v>
      </c>
      <c r="N108" s="605">
        <v>1</v>
      </c>
      <c r="O108" s="607">
        <f>SUM(I108,K108,M108)</f>
        <v>16</v>
      </c>
      <c r="P108" s="607">
        <f>((I108*J108)*1.5)+((K108*L108)*1)+((M108*N108)*1)</f>
        <v>16</v>
      </c>
      <c r="Q108" s="413" t="s">
        <v>1858</v>
      </c>
      <c r="S108" s="610">
        <v>2</v>
      </c>
      <c r="T108" s="609"/>
      <c r="U108" s="609"/>
      <c r="V108" s="609">
        <v>2</v>
      </c>
      <c r="W108" s="609"/>
      <c r="X108" s="792"/>
      <c r="Y108" s="622"/>
      <c r="Z108" s="622">
        <v>4</v>
      </c>
      <c r="AA108" s="793"/>
      <c r="AB108" s="792"/>
      <c r="AC108" s="622"/>
      <c r="AD108" s="622"/>
      <c r="AE108" s="622"/>
      <c r="AF108" s="1151" t="s">
        <v>1625</v>
      </c>
      <c r="AG108" s="609"/>
      <c r="AH108" s="609"/>
      <c r="AI108" s="609"/>
      <c r="AJ108" s="609"/>
      <c r="AK108" s="609"/>
    </row>
    <row r="109" spans="1:37" ht="15" customHeight="1" x14ac:dyDescent="0.2">
      <c r="A109" s="227"/>
      <c r="B109" s="696" t="s">
        <v>1209</v>
      </c>
      <c r="C109" s="76" t="s">
        <v>885</v>
      </c>
      <c r="D109" s="631"/>
      <c r="E109" s="481"/>
      <c r="F109" s="481"/>
      <c r="G109" s="481"/>
      <c r="H109" s="481"/>
      <c r="I109" s="481"/>
      <c r="J109" s="615"/>
      <c r="K109" s="481"/>
      <c r="L109" s="616"/>
      <c r="M109" s="615"/>
      <c r="N109" s="615"/>
      <c r="O109" s="616"/>
      <c r="P109" s="616"/>
      <c r="Q109" s="414"/>
      <c r="S109" s="773"/>
      <c r="T109" s="602"/>
      <c r="U109" s="602"/>
      <c r="V109" s="602"/>
      <c r="W109" s="602"/>
      <c r="X109" s="773"/>
      <c r="Y109" s="602"/>
      <c r="Z109" s="602"/>
      <c r="AA109" s="774"/>
      <c r="AB109" s="773"/>
      <c r="AC109" s="602"/>
      <c r="AD109" s="602"/>
      <c r="AE109" s="602"/>
      <c r="AF109" s="1144"/>
      <c r="AG109" s="603"/>
      <c r="AH109" s="603"/>
      <c r="AI109" s="603"/>
      <c r="AJ109" s="603"/>
      <c r="AK109" s="603"/>
    </row>
    <row r="110" spans="1:37" s="608" customFormat="1" ht="15" customHeight="1" x14ac:dyDescent="0.2">
      <c r="A110" s="721" t="s">
        <v>1391</v>
      </c>
      <c r="B110" s="695" t="s">
        <v>1210</v>
      </c>
      <c r="C110" s="206" t="s">
        <v>371</v>
      </c>
      <c r="D110" s="220">
        <v>9</v>
      </c>
      <c r="E110" s="220"/>
      <c r="F110" s="220"/>
      <c r="G110" s="220"/>
      <c r="H110" s="220"/>
      <c r="I110" s="220">
        <v>0</v>
      </c>
      <c r="J110" s="220">
        <v>1</v>
      </c>
      <c r="K110" s="220">
        <v>0</v>
      </c>
      <c r="L110" s="220">
        <v>1</v>
      </c>
      <c r="M110" s="220">
        <v>56</v>
      </c>
      <c r="N110" s="220">
        <v>1</v>
      </c>
      <c r="O110" s="1633">
        <v>60</v>
      </c>
      <c r="P110" s="168">
        <f>((I110*J110)*1.5)+((K110*L110)*1)+((M110*N110)*1)</f>
        <v>56</v>
      </c>
      <c r="Q110" s="1701" t="s">
        <v>1877</v>
      </c>
      <c r="S110" s="287">
        <v>4.5</v>
      </c>
      <c r="T110" s="227"/>
      <c r="U110" s="227"/>
      <c r="V110" s="227">
        <v>4.5</v>
      </c>
      <c r="W110" s="227"/>
      <c r="X110" s="612"/>
      <c r="Y110" s="604"/>
      <c r="Z110" s="604">
        <v>9</v>
      </c>
      <c r="AA110" s="613"/>
      <c r="AB110" s="612"/>
      <c r="AC110" s="604"/>
      <c r="AD110" s="604"/>
      <c r="AE110" s="604"/>
      <c r="AF110" s="2037" t="s">
        <v>1625</v>
      </c>
      <c r="AG110" s="2037"/>
      <c r="AH110" s="2037"/>
      <c r="AI110" s="2037"/>
      <c r="AJ110" s="2037"/>
      <c r="AK110" s="2038"/>
    </row>
    <row r="111" spans="1:37" ht="24" x14ac:dyDescent="0.2">
      <c r="A111" s="227"/>
      <c r="B111" s="696" t="s">
        <v>1211</v>
      </c>
      <c r="C111" s="78" t="s">
        <v>834</v>
      </c>
      <c r="D111" s="631"/>
      <c r="E111" s="481"/>
      <c r="F111" s="481"/>
      <c r="G111" s="481"/>
      <c r="H111" s="481"/>
      <c r="I111" s="481"/>
      <c r="J111" s="160"/>
      <c r="K111" s="481"/>
      <c r="L111" s="160"/>
      <c r="M111" s="631" t="s">
        <v>19</v>
      </c>
      <c r="N111" s="160"/>
      <c r="O111" s="160"/>
      <c r="P111" s="160"/>
      <c r="Q111" s="162"/>
      <c r="S111" s="773"/>
      <c r="T111" s="602"/>
      <c r="U111" s="602"/>
      <c r="V111" s="602"/>
      <c r="W111" s="602"/>
      <c r="X111" s="773"/>
      <c r="Y111" s="602"/>
      <c r="Z111" s="602"/>
      <c r="AA111" s="774"/>
      <c r="AB111" s="773"/>
      <c r="AC111" s="602"/>
      <c r="AD111" s="602"/>
      <c r="AE111" s="602"/>
      <c r="AF111" s="1144"/>
      <c r="AG111" s="603"/>
      <c r="AH111" s="603"/>
      <c r="AI111" s="603"/>
      <c r="AJ111" s="603"/>
      <c r="AK111" s="603"/>
    </row>
    <row r="112" spans="1:37" s="608" customFormat="1" ht="22.5" customHeight="1" x14ac:dyDescent="0.2">
      <c r="A112" s="609" t="s">
        <v>1354</v>
      </c>
      <c r="B112" s="698" t="s">
        <v>556</v>
      </c>
      <c r="C112" s="253" t="s">
        <v>96</v>
      </c>
      <c r="D112" s="635">
        <v>2</v>
      </c>
      <c r="E112" s="635"/>
      <c r="F112" s="635"/>
      <c r="G112" s="635"/>
      <c r="H112" s="635"/>
      <c r="I112" s="635">
        <v>0</v>
      </c>
      <c r="J112" s="605">
        <v>1</v>
      </c>
      <c r="K112" s="605">
        <v>20</v>
      </c>
      <c r="L112" s="605">
        <v>1</v>
      </c>
      <c r="M112" s="605">
        <v>0</v>
      </c>
      <c r="N112" s="606">
        <v>1</v>
      </c>
      <c r="O112" s="607">
        <f>SUM(I112,K112,M112)</f>
        <v>20</v>
      </c>
      <c r="P112" s="607">
        <f t="shared" ref="P112" si="2">((I112*J112)*1.5)+((K112*L112)*1)+((M112*N112)*1)</f>
        <v>20</v>
      </c>
      <c r="Q112" s="413" t="s">
        <v>84</v>
      </c>
      <c r="S112" s="610" t="s">
        <v>1416</v>
      </c>
      <c r="T112" s="609"/>
      <c r="U112" s="609"/>
      <c r="V112" s="609" t="s">
        <v>1416</v>
      </c>
      <c r="W112" s="609"/>
      <c r="X112" s="792" t="s">
        <v>1416</v>
      </c>
      <c r="Y112" s="622"/>
      <c r="Z112" s="622" t="s">
        <v>1416</v>
      </c>
      <c r="AA112" s="793"/>
      <c r="AB112" s="792"/>
      <c r="AC112" s="622"/>
      <c r="AD112" s="622"/>
      <c r="AE112" s="622"/>
      <c r="AF112" s="2024" t="s">
        <v>1562</v>
      </c>
      <c r="AG112" s="2025"/>
      <c r="AH112" s="2025"/>
      <c r="AI112" s="2025"/>
      <c r="AJ112" s="2025"/>
      <c r="AK112" s="2026"/>
    </row>
    <row r="113" spans="1:37" ht="24" x14ac:dyDescent="0.2">
      <c r="A113" s="227"/>
      <c r="B113" s="1140" t="s">
        <v>1144</v>
      </c>
      <c r="C113" s="1723" t="s">
        <v>1146</v>
      </c>
      <c r="D113" s="1724"/>
      <c r="E113" s="244"/>
      <c r="F113" s="244"/>
      <c r="G113" s="244"/>
      <c r="H113" s="244"/>
      <c r="I113" s="1725"/>
      <c r="J113" s="1713"/>
      <c r="K113" s="1713"/>
      <c r="L113" s="1713"/>
      <c r="M113" s="1713"/>
      <c r="N113" s="1713"/>
      <c r="O113" s="1714"/>
      <c r="P113" s="1714"/>
      <c r="Q113" s="1715"/>
      <c r="S113" s="1104"/>
      <c r="X113" s="612"/>
      <c r="Y113" s="604"/>
      <c r="Z113" s="604"/>
      <c r="AA113" s="613"/>
      <c r="AB113" s="612"/>
      <c r="AC113" s="604"/>
      <c r="AD113" s="604"/>
      <c r="AE113" s="604"/>
    </row>
    <row r="114" spans="1:37" ht="15" customHeight="1" x14ac:dyDescent="0.2">
      <c r="A114" s="227"/>
      <c r="B114" s="696" t="s">
        <v>1212</v>
      </c>
      <c r="C114" s="76" t="s">
        <v>886</v>
      </c>
      <c r="D114" s="481"/>
      <c r="E114" s="481"/>
      <c r="F114" s="481"/>
      <c r="G114" s="481"/>
      <c r="H114" s="481"/>
      <c r="I114" s="481"/>
      <c r="J114" s="615"/>
      <c r="K114" s="164"/>
      <c r="L114" s="616"/>
      <c r="M114" s="615"/>
      <c r="N114" s="615"/>
      <c r="O114" s="616"/>
      <c r="P114" s="616"/>
      <c r="Q114" s="414"/>
      <c r="S114" s="773"/>
      <c r="T114" s="602"/>
      <c r="U114" s="602"/>
      <c r="V114" s="602"/>
      <c r="W114" s="602"/>
      <c r="X114" s="773"/>
      <c r="Y114" s="602"/>
      <c r="Z114" s="602"/>
      <c r="AA114" s="774"/>
      <c r="AB114" s="773"/>
      <c r="AC114" s="602"/>
      <c r="AD114" s="602"/>
      <c r="AE114" s="602"/>
      <c r="AF114" s="1144"/>
      <c r="AG114" s="603"/>
      <c r="AH114" s="603"/>
      <c r="AI114" s="603"/>
      <c r="AJ114" s="603"/>
      <c r="AK114" s="603"/>
    </row>
    <row r="115" spans="1:37" ht="15" customHeight="1" x14ac:dyDescent="0.2">
      <c r="A115" s="721" t="s">
        <v>1392</v>
      </c>
      <c r="B115" s="632" t="s">
        <v>1213</v>
      </c>
      <c r="C115" s="77" t="s">
        <v>868</v>
      </c>
      <c r="D115" s="167">
        <v>3</v>
      </c>
      <c r="E115" s="167"/>
      <c r="F115" s="167"/>
      <c r="G115" s="167"/>
      <c r="H115" s="167"/>
      <c r="I115" s="164">
        <v>8</v>
      </c>
      <c r="J115" s="164">
        <v>1</v>
      </c>
      <c r="K115" s="164">
        <v>12</v>
      </c>
      <c r="L115" s="164">
        <v>1</v>
      </c>
      <c r="M115" s="164">
        <v>8</v>
      </c>
      <c r="N115" s="164">
        <v>1</v>
      </c>
      <c r="O115" s="168">
        <f>SUM(I115,K115,M115)</f>
        <v>28</v>
      </c>
      <c r="P115" s="168">
        <f>((I115*J115)*1.5)+((K115*L115)*1)+((M115*N115)*1)</f>
        <v>32</v>
      </c>
      <c r="Q115" s="583" t="s">
        <v>367</v>
      </c>
      <c r="S115" s="287">
        <v>0.5</v>
      </c>
      <c r="T115" s="227" t="s">
        <v>1525</v>
      </c>
      <c r="U115" s="227"/>
      <c r="V115" s="227"/>
      <c r="W115" s="227" t="s">
        <v>1525</v>
      </c>
      <c r="X115" s="612"/>
      <c r="Y115" s="604"/>
      <c r="Z115" s="604"/>
      <c r="AA115" s="613"/>
      <c r="AB115" s="612">
        <v>3</v>
      </c>
      <c r="AC115" s="604" t="s">
        <v>908</v>
      </c>
      <c r="AD115" s="604"/>
      <c r="AE115" s="604"/>
      <c r="AF115" s="1145" t="s">
        <v>1626</v>
      </c>
      <c r="AG115" s="227" t="s">
        <v>908</v>
      </c>
      <c r="AH115" s="227"/>
      <c r="AI115" s="227"/>
      <c r="AJ115" s="227"/>
      <c r="AK115" s="227"/>
    </row>
    <row r="116" spans="1:37" ht="27" customHeight="1" x14ac:dyDescent="0.2">
      <c r="A116" s="227"/>
      <c r="B116" s="696" t="s">
        <v>1214</v>
      </c>
      <c r="C116" s="617" t="s">
        <v>879</v>
      </c>
      <c r="D116" s="631"/>
      <c r="E116" s="481"/>
      <c r="F116" s="481"/>
      <c r="G116" s="481"/>
      <c r="H116" s="481"/>
      <c r="I116" s="481"/>
      <c r="J116" s="160"/>
      <c r="K116" s="481"/>
      <c r="L116" s="160"/>
      <c r="M116" s="160"/>
      <c r="N116" s="160"/>
      <c r="O116" s="160"/>
      <c r="P116" s="160"/>
      <c r="Q116" s="162"/>
      <c r="S116" s="773"/>
      <c r="T116" s="602"/>
      <c r="U116" s="602"/>
      <c r="V116" s="602"/>
      <c r="W116" s="602"/>
      <c r="X116" s="773"/>
      <c r="Y116" s="602"/>
      <c r="Z116" s="602"/>
      <c r="AA116" s="774"/>
      <c r="AB116" s="773"/>
      <c r="AC116" s="602"/>
      <c r="AD116" s="602"/>
      <c r="AE116" s="602"/>
      <c r="AF116" s="1144"/>
      <c r="AG116" s="603"/>
      <c r="AH116" s="603"/>
      <c r="AI116" s="603"/>
      <c r="AJ116" s="603"/>
      <c r="AK116" s="603"/>
    </row>
    <row r="117" spans="1:37" ht="15" customHeight="1" x14ac:dyDescent="0.2">
      <c r="A117" s="721" t="s">
        <v>1393</v>
      </c>
      <c r="B117" s="632" t="s">
        <v>1215</v>
      </c>
      <c r="C117" s="77" t="s">
        <v>869</v>
      </c>
      <c r="D117" s="167">
        <v>3</v>
      </c>
      <c r="E117" s="167"/>
      <c r="F117" s="167"/>
      <c r="G117" s="167"/>
      <c r="H117" s="167"/>
      <c r="I117" s="164">
        <v>8</v>
      </c>
      <c r="J117" s="164">
        <v>1</v>
      </c>
      <c r="K117" s="164">
        <v>12</v>
      </c>
      <c r="L117" s="164">
        <v>1</v>
      </c>
      <c r="M117" s="164">
        <v>8</v>
      </c>
      <c r="N117" s="164">
        <v>1</v>
      </c>
      <c r="O117" s="168">
        <f>SUM(I117,K117,M117)</f>
        <v>28</v>
      </c>
      <c r="P117" s="168">
        <f>((I117*J117)*1.5)+((K117*L117)*1)+((M117*N117)*1)</f>
        <v>32</v>
      </c>
      <c r="Q117" s="583" t="s">
        <v>367</v>
      </c>
      <c r="S117" s="287">
        <v>0.5</v>
      </c>
      <c r="T117" s="227" t="s">
        <v>1525</v>
      </c>
      <c r="U117" s="227"/>
      <c r="V117" s="227"/>
      <c r="W117" s="227" t="s">
        <v>1525</v>
      </c>
      <c r="X117" s="612"/>
      <c r="Y117" s="604"/>
      <c r="Z117" s="604"/>
      <c r="AA117" s="613"/>
      <c r="AB117" s="612">
        <v>3</v>
      </c>
      <c r="AC117" s="604" t="s">
        <v>908</v>
      </c>
      <c r="AD117" s="604"/>
      <c r="AE117" s="604"/>
      <c r="AF117" s="1145" t="s">
        <v>1626</v>
      </c>
      <c r="AG117" s="227" t="s">
        <v>908</v>
      </c>
      <c r="AH117" s="227"/>
      <c r="AI117" s="227"/>
      <c r="AJ117" s="227"/>
      <c r="AK117" s="227"/>
    </row>
    <row r="118" spans="1:37" ht="12" x14ac:dyDescent="0.2">
      <c r="A118" s="227"/>
      <c r="B118" s="1140" t="s">
        <v>1145</v>
      </c>
      <c r="C118" s="1078" t="s">
        <v>1147</v>
      </c>
      <c r="D118" s="1713"/>
      <c r="E118" s="1713"/>
      <c r="F118" s="1713"/>
      <c r="G118" s="1713"/>
      <c r="H118" s="1713"/>
      <c r="I118" s="1713"/>
      <c r="J118" s="1713"/>
      <c r="K118" s="1713"/>
      <c r="L118" s="1713"/>
      <c r="M118" s="1713"/>
      <c r="N118" s="1713"/>
      <c r="O118" s="1714"/>
      <c r="P118" s="1714"/>
      <c r="Q118" s="1715"/>
      <c r="S118" s="1104"/>
      <c r="X118" s="612"/>
      <c r="Y118" s="604"/>
      <c r="Z118" s="604"/>
      <c r="AA118" s="613"/>
      <c r="AB118" s="612"/>
      <c r="AC118" s="604"/>
      <c r="AD118" s="604"/>
      <c r="AE118" s="604"/>
      <c r="AF118" s="1144"/>
      <c r="AG118" s="603"/>
      <c r="AH118" s="603"/>
      <c r="AI118" s="603"/>
      <c r="AJ118" s="603"/>
      <c r="AK118" s="603"/>
    </row>
    <row r="119" spans="1:37" ht="36" x14ac:dyDescent="0.2">
      <c r="A119" s="227"/>
      <c r="B119" s="633" t="s">
        <v>1216</v>
      </c>
      <c r="C119" s="617" t="s">
        <v>880</v>
      </c>
      <c r="D119" s="631"/>
      <c r="E119" s="631"/>
      <c r="F119" s="631"/>
      <c r="G119" s="631"/>
      <c r="H119" s="631"/>
      <c r="I119" s="631"/>
      <c r="J119" s="160"/>
      <c r="K119" s="631"/>
      <c r="L119" s="160"/>
      <c r="M119" s="160"/>
      <c r="N119" s="160"/>
      <c r="O119" s="160"/>
      <c r="P119" s="160"/>
      <c r="Q119" s="162"/>
      <c r="S119" s="773"/>
      <c r="T119" s="602"/>
      <c r="U119" s="602"/>
      <c r="V119" s="602"/>
      <c r="W119" s="602"/>
      <c r="X119" s="773"/>
      <c r="Y119" s="602"/>
      <c r="Z119" s="602"/>
      <c r="AA119" s="774"/>
      <c r="AB119" s="773"/>
      <c r="AC119" s="602"/>
      <c r="AD119" s="602"/>
      <c r="AE119" s="602"/>
      <c r="AF119" s="1144"/>
      <c r="AG119" s="603"/>
      <c r="AH119" s="603"/>
      <c r="AI119" s="603"/>
      <c r="AJ119" s="603"/>
      <c r="AK119" s="603"/>
    </row>
    <row r="120" spans="1:37" ht="15" customHeight="1" x14ac:dyDescent="0.2">
      <c r="A120" s="721" t="s">
        <v>1394</v>
      </c>
      <c r="B120" s="695" t="s">
        <v>1217</v>
      </c>
      <c r="C120" s="77" t="s">
        <v>369</v>
      </c>
      <c r="D120" s="164">
        <v>3</v>
      </c>
      <c r="E120" s="164"/>
      <c r="F120" s="164"/>
      <c r="G120" s="164"/>
      <c r="H120" s="164"/>
      <c r="I120" s="164">
        <v>8</v>
      </c>
      <c r="J120" s="164">
        <v>1</v>
      </c>
      <c r="K120" s="164">
        <v>12</v>
      </c>
      <c r="L120" s="164">
        <v>1</v>
      </c>
      <c r="M120" s="164">
        <v>8</v>
      </c>
      <c r="N120" s="164">
        <v>1</v>
      </c>
      <c r="O120" s="168">
        <f>SUM(I120,K120,M120)</f>
        <v>28</v>
      </c>
      <c r="P120" s="168">
        <f>((I120*J120)*1.5)+((K120*L120)*1)+((M120*N120)*1)</f>
        <v>32</v>
      </c>
      <c r="Q120" s="583" t="s">
        <v>367</v>
      </c>
      <c r="S120" s="287">
        <v>0.5</v>
      </c>
      <c r="T120" s="227" t="s">
        <v>1525</v>
      </c>
      <c r="U120" s="227"/>
      <c r="V120" s="227"/>
      <c r="W120" s="227" t="s">
        <v>1525</v>
      </c>
      <c r="X120" s="612"/>
      <c r="Y120" s="604"/>
      <c r="Z120" s="604"/>
      <c r="AA120" s="613"/>
      <c r="AB120" s="612">
        <v>3</v>
      </c>
      <c r="AC120" s="604" t="s">
        <v>908</v>
      </c>
      <c r="AD120" s="604"/>
      <c r="AE120" s="604"/>
      <c r="AF120" s="1145" t="s">
        <v>1626</v>
      </c>
      <c r="AG120" s="227" t="s">
        <v>908</v>
      </c>
      <c r="AH120" s="227"/>
      <c r="AI120" s="227"/>
      <c r="AJ120" s="227"/>
      <c r="AK120" s="227"/>
    </row>
    <row r="121" spans="1:37" ht="15" customHeight="1" x14ac:dyDescent="0.2">
      <c r="A121" s="227"/>
      <c r="B121" s="694" t="s">
        <v>1218</v>
      </c>
      <c r="C121" s="76" t="s">
        <v>883</v>
      </c>
      <c r="D121" s="631"/>
      <c r="E121" s="631"/>
      <c r="F121" s="631"/>
      <c r="G121" s="631"/>
      <c r="H121" s="631"/>
      <c r="I121" s="631"/>
      <c r="J121" s="160"/>
      <c r="K121" s="631"/>
      <c r="L121" s="160"/>
      <c r="M121" s="160"/>
      <c r="N121" s="160"/>
      <c r="O121" s="160"/>
      <c r="P121" s="160"/>
      <c r="Q121" s="162"/>
      <c r="S121" s="773"/>
      <c r="T121" s="602"/>
      <c r="U121" s="602"/>
      <c r="V121" s="602"/>
      <c r="W121" s="602"/>
      <c r="X121" s="773"/>
      <c r="Y121" s="602"/>
      <c r="Z121" s="602"/>
      <c r="AA121" s="774"/>
      <c r="AB121" s="773"/>
      <c r="AC121" s="602"/>
      <c r="AD121" s="602"/>
      <c r="AE121" s="602"/>
      <c r="AF121" s="1145"/>
      <c r="AG121" s="227"/>
      <c r="AH121" s="227"/>
      <c r="AI121" s="227"/>
      <c r="AJ121" s="227"/>
      <c r="AK121" s="227"/>
    </row>
    <row r="122" spans="1:37" ht="15" customHeight="1" thickBot="1" x14ac:dyDescent="0.25">
      <c r="A122" s="721" t="s">
        <v>1395</v>
      </c>
      <c r="B122" s="695" t="s">
        <v>1219</v>
      </c>
      <c r="C122" s="77" t="s">
        <v>368</v>
      </c>
      <c r="D122" s="164">
        <v>3</v>
      </c>
      <c r="E122" s="164"/>
      <c r="F122" s="164"/>
      <c r="G122" s="164"/>
      <c r="H122" s="164"/>
      <c r="I122" s="164">
        <v>8</v>
      </c>
      <c r="J122" s="164">
        <v>1</v>
      </c>
      <c r="K122" s="164">
        <v>12</v>
      </c>
      <c r="L122" s="164">
        <v>1</v>
      </c>
      <c r="M122" s="164">
        <v>8</v>
      </c>
      <c r="N122" s="164">
        <v>1</v>
      </c>
      <c r="O122" s="168">
        <f>SUM(I122,K122,M122)</f>
        <v>28</v>
      </c>
      <c r="P122" s="168">
        <f>((I122*J122)*1.5)+((K122*L122)*1)+((M122*N122)*1)</f>
        <v>32</v>
      </c>
      <c r="Q122" s="583" t="s">
        <v>367</v>
      </c>
      <c r="S122" s="287">
        <v>1.5</v>
      </c>
      <c r="T122" s="227" t="s">
        <v>1421</v>
      </c>
      <c r="U122" s="227"/>
      <c r="V122" s="227"/>
      <c r="W122" s="227" t="s">
        <v>19</v>
      </c>
      <c r="X122" s="778"/>
      <c r="Y122" s="779"/>
      <c r="Z122" s="779"/>
      <c r="AA122" s="780"/>
      <c r="AB122" s="778">
        <v>3</v>
      </c>
      <c r="AC122" s="779" t="s">
        <v>908</v>
      </c>
      <c r="AD122" s="779"/>
      <c r="AE122" s="779"/>
      <c r="AF122" s="1145" t="s">
        <v>1423</v>
      </c>
      <c r="AG122" s="227" t="s">
        <v>908</v>
      </c>
      <c r="AH122" s="227"/>
      <c r="AI122" s="227"/>
      <c r="AJ122" s="227"/>
      <c r="AK122" s="227"/>
    </row>
    <row r="123" spans="1:37" ht="15" customHeight="1" x14ac:dyDescent="0.2">
      <c r="B123" s="175"/>
      <c r="C123" s="175"/>
      <c r="D123" s="1142"/>
      <c r="E123" s="1142"/>
      <c r="F123" s="1142"/>
      <c r="G123" s="1142"/>
      <c r="H123" s="1142"/>
      <c r="I123" s="1065"/>
      <c r="J123" s="1065"/>
      <c r="K123" s="1065"/>
      <c r="L123" s="1065"/>
      <c r="M123" s="1065"/>
      <c r="N123" s="1065"/>
      <c r="O123" s="168"/>
      <c r="P123" s="168"/>
      <c r="Q123" s="619"/>
    </row>
    <row r="124" spans="1:37" ht="15" customHeight="1" x14ac:dyDescent="0.2">
      <c r="B124" s="419"/>
      <c r="C124" s="236" t="s">
        <v>34</v>
      </c>
      <c r="D124" s="262">
        <f>SUM(D106,D108,D110,D112,D115,D122)</f>
        <v>30</v>
      </c>
      <c r="E124" s="262"/>
      <c r="F124" s="262"/>
      <c r="G124" s="262"/>
      <c r="H124" s="262"/>
      <c r="I124" s="262">
        <f>SUM(I106,I108,I110,I112,I115,I122)</f>
        <v>40</v>
      </c>
      <c r="J124" s="238">
        <v>1</v>
      </c>
      <c r="K124" s="262">
        <f>SUM(K106,K108,K110,K112,K115,K122)</f>
        <v>120</v>
      </c>
      <c r="L124" s="238">
        <v>1</v>
      </c>
      <c r="M124" s="262">
        <f>SUM(M106,M108,M110,M112,M115,M122)</f>
        <v>72</v>
      </c>
      <c r="N124" s="238">
        <v>1</v>
      </c>
      <c r="O124" s="626">
        <f>SUM(O105:O122)</f>
        <v>292</v>
      </c>
      <c r="P124" s="262">
        <f>SUM(P106,P108,P110,P112,P115,P122)</f>
        <v>252</v>
      </c>
      <c r="Q124" s="418"/>
    </row>
    <row r="125" spans="1:37" ht="12" x14ac:dyDescent="0.2">
      <c r="B125" s="139"/>
      <c r="C125" s="627" t="s">
        <v>24</v>
      </c>
      <c r="D125" s="239">
        <f>SUM(D100,D124)</f>
        <v>60</v>
      </c>
      <c r="E125" s="239"/>
      <c r="F125" s="239"/>
      <c r="G125" s="239"/>
      <c r="H125" s="239"/>
      <c r="I125" s="239">
        <f>SUM(I100,I124)</f>
        <v>102</v>
      </c>
      <c r="J125" s="238">
        <v>1</v>
      </c>
      <c r="K125" s="239">
        <f>SUM(K100,K124)</f>
        <v>238</v>
      </c>
      <c r="L125" s="658">
        <v>1</v>
      </c>
      <c r="M125" s="239">
        <f>SUM(M100,M124)</f>
        <v>144</v>
      </c>
      <c r="N125" s="238">
        <v>1</v>
      </c>
      <c r="O125" s="626">
        <f>SUM(O100,O124)</f>
        <v>636</v>
      </c>
      <c r="P125" s="626">
        <f>SUM(P100,P124)</f>
        <v>545</v>
      </c>
      <c r="Q125" s="227"/>
    </row>
    <row r="126" spans="1:37" s="419" customFormat="1" ht="15" customHeight="1" x14ac:dyDescent="0.2">
      <c r="B126" s="139"/>
      <c r="C126" s="139"/>
      <c r="D126" s="147"/>
      <c r="E126" s="147"/>
      <c r="F126" s="147"/>
      <c r="G126" s="147"/>
      <c r="H126" s="147"/>
      <c r="I126" s="147"/>
      <c r="J126" s="147"/>
      <c r="K126" s="147"/>
      <c r="L126" s="147"/>
      <c r="M126" s="147"/>
      <c r="N126" s="147"/>
      <c r="O126" s="147"/>
      <c r="P126" s="147"/>
      <c r="Q126" s="139"/>
    </row>
    <row r="127" spans="1:37" ht="12.75" customHeight="1" x14ac:dyDescent="0.2">
      <c r="B127" s="659"/>
      <c r="C127" s="660" t="s">
        <v>1403</v>
      </c>
      <c r="D127" s="661">
        <f>E38+D76+D125</f>
        <v>180</v>
      </c>
      <c r="E127" s="661"/>
      <c r="F127" s="661"/>
      <c r="G127" s="661"/>
      <c r="H127" s="661"/>
      <c r="I127" s="661">
        <f>I38+I76+I125</f>
        <v>320</v>
      </c>
      <c r="J127" s="661">
        <v>1</v>
      </c>
      <c r="K127" s="661">
        <f>K38+K76+K125</f>
        <v>699</v>
      </c>
      <c r="L127" s="661">
        <v>1</v>
      </c>
      <c r="M127" s="661">
        <f>M38+M76+M125</f>
        <v>435</v>
      </c>
      <c r="N127" s="661">
        <v>1</v>
      </c>
      <c r="O127" s="1109">
        <f>SUM(O38,O76,O125)</f>
        <v>1664</v>
      </c>
      <c r="P127" s="1109">
        <f>SUM(P38,P76,P125)</f>
        <v>2088</v>
      </c>
      <c r="Q127" s="420"/>
    </row>
  </sheetData>
  <mergeCells count="70">
    <mergeCell ref="AF110:AK110"/>
    <mergeCell ref="AF34:AK34"/>
    <mergeCell ref="AF52:AK52"/>
    <mergeCell ref="AF112:AK112"/>
    <mergeCell ref="S5:W5"/>
    <mergeCell ref="S78:W78"/>
    <mergeCell ref="S40:W40"/>
    <mergeCell ref="AF60:AG60"/>
    <mergeCell ref="AH60:AI60"/>
    <mergeCell ref="AJ60:AK60"/>
    <mergeCell ref="AF80:AG80"/>
    <mergeCell ref="AH80:AI80"/>
    <mergeCell ref="AJ80:AK80"/>
    <mergeCell ref="AF103:AG103"/>
    <mergeCell ref="AH103:AI103"/>
    <mergeCell ref="AJ103:AK103"/>
    <mergeCell ref="AF72:AK72"/>
    <mergeCell ref="AF90:AK90"/>
    <mergeCell ref="D7:H7"/>
    <mergeCell ref="X78:AE78"/>
    <mergeCell ref="S59:W59"/>
    <mergeCell ref="X59:AA59"/>
    <mergeCell ref="AB59:AE59"/>
    <mergeCell ref="AB60:AC60"/>
    <mergeCell ref="AD60:AE60"/>
    <mergeCell ref="AF78:AK78"/>
    <mergeCell ref="AF59:AK59"/>
    <mergeCell ref="AD42:AE42"/>
    <mergeCell ref="AB80:AC80"/>
    <mergeCell ref="AD80:AE80"/>
    <mergeCell ref="AB42:AC42"/>
    <mergeCell ref="AF42:AG42"/>
    <mergeCell ref="AD103:AE103"/>
    <mergeCell ref="AB103:AC103"/>
    <mergeCell ref="S102:W102"/>
    <mergeCell ref="X102:AA102"/>
    <mergeCell ref="AB102:AE102"/>
    <mergeCell ref="AF102:AK102"/>
    <mergeCell ref="S79:W79"/>
    <mergeCell ref="X79:AA79"/>
    <mergeCell ref="AB79:AE79"/>
    <mergeCell ref="AF79:AK79"/>
    <mergeCell ref="AH42:AI42"/>
    <mergeCell ref="AJ42:AK42"/>
    <mergeCell ref="S41:W41"/>
    <mergeCell ref="X41:AA41"/>
    <mergeCell ref="AB41:AE41"/>
    <mergeCell ref="X40:AE40"/>
    <mergeCell ref="AB22:AC22"/>
    <mergeCell ref="AD22:AE22"/>
    <mergeCell ref="AF40:AK40"/>
    <mergeCell ref="AF41:AK41"/>
    <mergeCell ref="AF22:AG22"/>
    <mergeCell ref="AH22:AI22"/>
    <mergeCell ref="AJ22:AK22"/>
    <mergeCell ref="S21:W21"/>
    <mergeCell ref="X21:AA21"/>
    <mergeCell ref="AB21:AE21"/>
    <mergeCell ref="AF21:AK21"/>
    <mergeCell ref="X5:AE5"/>
    <mergeCell ref="S6:W6"/>
    <mergeCell ref="X6:AA6"/>
    <mergeCell ref="AB6:AE6"/>
    <mergeCell ref="AD7:AE7"/>
    <mergeCell ref="AB7:AC7"/>
    <mergeCell ref="AF5:AK5"/>
    <mergeCell ref="AF6:AK6"/>
    <mergeCell ref="AF7:AG7"/>
    <mergeCell ref="AH7:AI7"/>
    <mergeCell ref="AJ7:AK7"/>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59904-8B18-4243-A8B5-95D7A3EFE0E6}">
  <dimension ref="A1:AP129"/>
  <sheetViews>
    <sheetView workbookViewId="0">
      <selection activeCell="L19" sqref="L19"/>
    </sheetView>
  </sheetViews>
  <sheetFormatPr baseColWidth="10" defaultColWidth="12.42578125" defaultRowHeight="15" customHeight="1" x14ac:dyDescent="0.2"/>
  <cols>
    <col min="1" max="1" width="10.85546875" style="139" customWidth="1"/>
    <col min="2" max="2" width="25.28515625" style="26" bestFit="1" customWidth="1"/>
    <col min="3" max="3" width="41" style="26" customWidth="1"/>
    <col min="4" max="4" width="8" style="26" customWidth="1"/>
    <col min="5" max="5" width="5.85546875" style="26" customWidth="1"/>
    <col min="6" max="6" width="7.7109375" style="26" bestFit="1" customWidth="1"/>
    <col min="7" max="7" width="4" style="26" bestFit="1" customWidth="1"/>
    <col min="8" max="8" width="7.7109375" style="26" bestFit="1" customWidth="1"/>
    <col min="9" max="9" width="5.42578125" style="3" customWidth="1"/>
    <col min="10" max="10" width="7.28515625" style="3" customWidth="1"/>
    <col min="11" max="12" width="9.7109375" style="3" customWidth="1"/>
    <col min="13" max="13" width="15.85546875" style="139" customWidth="1"/>
    <col min="14" max="14" width="5.42578125" style="3" customWidth="1"/>
    <col min="15" max="15" width="7.140625" style="3" customWidth="1"/>
    <col min="16" max="18" width="5.42578125" style="3" bestFit="1" customWidth="1"/>
    <col min="19" max="20" width="4.42578125" style="3" bestFit="1" customWidth="1"/>
    <col min="21" max="21" width="4.85546875" style="3" customWidth="1"/>
    <col min="22" max="22" width="4.42578125" style="3" bestFit="1" customWidth="1"/>
    <col min="23" max="23" width="4.85546875" style="3" customWidth="1"/>
    <col min="24" max="24" width="4.42578125" style="3" bestFit="1" customWidth="1"/>
    <col min="25" max="25" width="4.85546875" style="3" customWidth="1"/>
    <col min="26" max="26" width="4.42578125" style="3" bestFit="1" customWidth="1"/>
    <col min="27" max="27" width="4.85546875" style="3" customWidth="1"/>
    <col min="28" max="30" width="5.42578125" style="3" bestFit="1" customWidth="1"/>
    <col min="31" max="31" width="4.42578125" style="3" bestFit="1" customWidth="1"/>
    <col min="32" max="32" width="5.7109375" style="3" bestFit="1" customWidth="1"/>
    <col min="33" max="33" width="4.42578125" style="3" bestFit="1" customWidth="1"/>
    <col min="34" max="34" width="5.7109375" style="3" bestFit="1" customWidth="1"/>
    <col min="35" max="36" width="5.7109375" style="3" customWidth="1"/>
    <col min="37" max="37" width="6.28515625" style="3" customWidth="1"/>
    <col min="38" max="40" width="5.7109375" style="3" customWidth="1"/>
    <col min="41" max="41" width="8.28515625" style="3" customWidth="1"/>
    <col min="42" max="42" width="10.140625" style="3" customWidth="1"/>
    <col min="43" max="16384" width="12.42578125" style="3"/>
  </cols>
  <sheetData>
    <row r="1" spans="1:42" ht="15" customHeight="1" x14ac:dyDescent="0.2">
      <c r="O1" s="54" t="s">
        <v>1802</v>
      </c>
      <c r="P1" s="383"/>
      <c r="Q1" s="383"/>
      <c r="R1" s="383"/>
      <c r="S1" s="54" t="s">
        <v>1803</v>
      </c>
    </row>
    <row r="2" spans="1:42" ht="15" customHeight="1" x14ac:dyDescent="0.2">
      <c r="O2" s="54" t="s">
        <v>1804</v>
      </c>
      <c r="P2" s="383"/>
      <c r="Q2" s="383"/>
      <c r="R2" s="383"/>
      <c r="S2" s="383"/>
    </row>
    <row r="3" spans="1:42" ht="15" customHeight="1" x14ac:dyDescent="0.2">
      <c r="B3" s="54"/>
      <c r="C3" s="12" t="s">
        <v>0</v>
      </c>
      <c r="D3" s="13" t="s">
        <v>1</v>
      </c>
      <c r="E3" s="24"/>
      <c r="F3" s="24"/>
      <c r="G3" s="13"/>
      <c r="H3" s="24"/>
      <c r="I3" s="24"/>
      <c r="J3" s="24"/>
      <c r="K3" s="12"/>
      <c r="L3" s="24"/>
      <c r="M3" s="143"/>
    </row>
    <row r="4" spans="1:42" ht="15" customHeight="1" thickBot="1" x14ac:dyDescent="0.25">
      <c r="B4" s="54"/>
      <c r="C4" s="12" t="s">
        <v>2</v>
      </c>
      <c r="D4" s="1601" t="s">
        <v>372</v>
      </c>
      <c r="E4" s="24"/>
      <c r="F4" s="24"/>
      <c r="G4" s="27"/>
      <c r="H4" s="24"/>
      <c r="I4" s="24"/>
      <c r="J4" s="24"/>
      <c r="K4" s="12"/>
      <c r="L4" s="24"/>
      <c r="M4" s="144"/>
      <c r="O4" s="369" t="s">
        <v>609</v>
      </c>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2"/>
      <c r="AP4" s="272"/>
    </row>
    <row r="5" spans="1:42" ht="31.5" customHeight="1" thickBot="1" x14ac:dyDescent="0.25">
      <c r="B5" s="54"/>
      <c r="C5" s="14" t="s">
        <v>3</v>
      </c>
      <c r="D5" s="1243" t="s">
        <v>4</v>
      </c>
      <c r="G5" s="1243"/>
      <c r="I5" s="26"/>
      <c r="J5" s="26"/>
      <c r="K5" s="14"/>
      <c r="L5" s="26"/>
      <c r="M5" s="143"/>
      <c r="O5" s="1920" t="s">
        <v>559</v>
      </c>
      <c r="P5" s="1921"/>
      <c r="Q5" s="1921"/>
      <c r="R5" s="1921"/>
      <c r="S5" s="1921"/>
      <c r="T5" s="1921"/>
      <c r="U5" s="1921"/>
      <c r="V5" s="1921"/>
      <c r="W5" s="1921"/>
      <c r="X5" s="1921"/>
      <c r="Y5" s="1921"/>
      <c r="Z5" s="1921"/>
      <c r="AA5" s="1921"/>
      <c r="AB5" s="1981" t="s">
        <v>560</v>
      </c>
      <c r="AC5" s="1981"/>
      <c r="AD5" s="1981"/>
      <c r="AE5" s="1981"/>
      <c r="AF5" s="1981"/>
      <c r="AG5" s="1981"/>
      <c r="AH5" s="1982"/>
      <c r="AI5" s="1782" t="s">
        <v>608</v>
      </c>
      <c r="AJ5" s="1783"/>
      <c r="AK5" s="1783"/>
      <c r="AL5" s="1783"/>
      <c r="AM5" s="1783"/>
      <c r="AN5" s="1784"/>
      <c r="AO5" s="1917" t="s">
        <v>607</v>
      </c>
      <c r="AP5" s="1919"/>
    </row>
    <row r="6" spans="1:42" ht="24.75" customHeight="1" x14ac:dyDescent="0.2">
      <c r="B6" s="54"/>
      <c r="C6" s="14" t="s">
        <v>3</v>
      </c>
      <c r="D6" s="3" t="s">
        <v>300</v>
      </c>
      <c r="G6" s="3"/>
      <c r="I6" s="26"/>
      <c r="J6" s="26"/>
      <c r="K6" s="14"/>
      <c r="L6" s="26"/>
      <c r="O6" s="2074" t="s">
        <v>561</v>
      </c>
      <c r="P6" s="2075"/>
      <c r="Q6" s="2075"/>
      <c r="R6" s="2075"/>
      <c r="S6" s="2075"/>
      <c r="T6" s="2017" t="s">
        <v>562</v>
      </c>
      <c r="U6" s="2018"/>
      <c r="V6" s="2018"/>
      <c r="W6" s="2018"/>
      <c r="X6" s="2018"/>
      <c r="Y6" s="2018"/>
      <c r="Z6" s="2018"/>
      <c r="AA6" s="2018"/>
      <c r="AB6" s="1970" t="s">
        <v>563</v>
      </c>
      <c r="AC6" s="1971"/>
      <c r="AD6" s="1971"/>
      <c r="AE6" s="1970" t="s">
        <v>564</v>
      </c>
      <c r="AF6" s="1971"/>
      <c r="AG6" s="1971"/>
      <c r="AH6" s="1972"/>
      <c r="AI6" s="1909" t="s">
        <v>613</v>
      </c>
      <c r="AJ6" s="1910"/>
      <c r="AK6" s="1910"/>
      <c r="AL6" s="1910"/>
      <c r="AM6" s="1910"/>
      <c r="AN6" s="2076"/>
      <c r="AO6" s="1906" t="s">
        <v>565</v>
      </c>
      <c r="AP6" s="1908"/>
    </row>
    <row r="7" spans="1:42" ht="15" customHeight="1" x14ac:dyDescent="0.2">
      <c r="B7" s="56" t="s">
        <v>640</v>
      </c>
      <c r="C7" s="56" t="s">
        <v>417</v>
      </c>
      <c r="D7" s="109" t="s">
        <v>5</v>
      </c>
      <c r="E7" s="1238" t="s">
        <v>373</v>
      </c>
      <c r="F7" s="120"/>
      <c r="G7" s="120"/>
      <c r="H7" s="120"/>
      <c r="I7" s="120"/>
      <c r="J7" s="120"/>
      <c r="K7" s="120"/>
      <c r="L7" s="120"/>
      <c r="M7" s="1234"/>
      <c r="O7" s="477" t="s">
        <v>566</v>
      </c>
      <c r="P7" s="476" t="s">
        <v>567</v>
      </c>
      <c r="Q7" s="476" t="s">
        <v>568</v>
      </c>
      <c r="R7" s="476" t="s">
        <v>569</v>
      </c>
      <c r="S7" s="476" t="s">
        <v>570</v>
      </c>
      <c r="T7" s="1975" t="s">
        <v>566</v>
      </c>
      <c r="U7" s="1976"/>
      <c r="V7" s="1976" t="s">
        <v>567</v>
      </c>
      <c r="W7" s="1976"/>
      <c r="X7" s="1976" t="s">
        <v>572</v>
      </c>
      <c r="Y7" s="1976"/>
      <c r="Z7" s="1976" t="s">
        <v>570</v>
      </c>
      <c r="AA7" s="1976"/>
      <c r="AB7" s="273" t="s">
        <v>566</v>
      </c>
      <c r="AC7" s="274" t="s">
        <v>567</v>
      </c>
      <c r="AD7" s="274" t="s">
        <v>568</v>
      </c>
      <c r="AE7" s="1989" t="s">
        <v>566</v>
      </c>
      <c r="AF7" s="2000"/>
      <c r="AG7" s="2019" t="s">
        <v>570</v>
      </c>
      <c r="AH7" s="1990"/>
      <c r="AI7" s="1878" t="s">
        <v>566</v>
      </c>
      <c r="AJ7" s="1873"/>
      <c r="AK7" s="1872" t="s">
        <v>572</v>
      </c>
      <c r="AL7" s="1873"/>
      <c r="AM7" s="1872" t="s">
        <v>570</v>
      </c>
      <c r="AN7" s="1874"/>
      <c r="AO7" s="1878" t="s">
        <v>566</v>
      </c>
      <c r="AP7" s="1874"/>
    </row>
    <row r="8" spans="1:42" ht="33" customHeight="1" x14ac:dyDescent="0.2">
      <c r="A8" s="672" t="s">
        <v>1341</v>
      </c>
      <c r="B8" s="57" t="s">
        <v>1221</v>
      </c>
      <c r="C8" s="49" t="s">
        <v>6</v>
      </c>
      <c r="D8" s="7"/>
      <c r="E8" s="8" t="s">
        <v>7</v>
      </c>
      <c r="F8" s="8" t="s">
        <v>8</v>
      </c>
      <c r="G8" s="9" t="s">
        <v>9</v>
      </c>
      <c r="H8" s="10" t="s">
        <v>8</v>
      </c>
      <c r="I8" s="9" t="s">
        <v>10</v>
      </c>
      <c r="J8" s="10" t="s">
        <v>11</v>
      </c>
      <c r="K8" s="11" t="s">
        <v>12</v>
      </c>
      <c r="L8" s="1241" t="s">
        <v>13</v>
      </c>
      <c r="M8" s="410" t="s">
        <v>14</v>
      </c>
      <c r="O8" s="275" t="s">
        <v>573</v>
      </c>
      <c r="P8" s="276" t="s">
        <v>573</v>
      </c>
      <c r="Q8" s="276" t="s">
        <v>573</v>
      </c>
      <c r="R8" s="276" t="s">
        <v>573</v>
      </c>
      <c r="S8" s="276" t="s">
        <v>573</v>
      </c>
      <c r="T8" s="275" t="s">
        <v>573</v>
      </c>
      <c r="U8" s="276" t="s">
        <v>574</v>
      </c>
      <c r="V8" s="276" t="s">
        <v>573</v>
      </c>
      <c r="W8" s="276" t="s">
        <v>574</v>
      </c>
      <c r="X8" s="276" t="s">
        <v>573</v>
      </c>
      <c r="Y8" s="276" t="s">
        <v>574</v>
      </c>
      <c r="Z8" s="276" t="s">
        <v>573</v>
      </c>
      <c r="AA8" s="276" t="s">
        <v>574</v>
      </c>
      <c r="AB8" s="278" t="s">
        <v>573</v>
      </c>
      <c r="AC8" s="279" t="s">
        <v>573</v>
      </c>
      <c r="AD8" s="279" t="s">
        <v>573</v>
      </c>
      <c r="AE8" s="278" t="s">
        <v>573</v>
      </c>
      <c r="AF8" s="279" t="s">
        <v>574</v>
      </c>
      <c r="AG8" s="279" t="s">
        <v>573</v>
      </c>
      <c r="AH8" s="280" t="s">
        <v>574</v>
      </c>
      <c r="AI8" s="380" t="s">
        <v>573</v>
      </c>
      <c r="AJ8" s="381" t="s">
        <v>574</v>
      </c>
      <c r="AK8" s="381" t="s">
        <v>573</v>
      </c>
      <c r="AL8" s="381" t="s">
        <v>574</v>
      </c>
      <c r="AM8" s="381" t="s">
        <v>573</v>
      </c>
      <c r="AN8" s="382" t="s">
        <v>574</v>
      </c>
      <c r="AO8" s="380" t="s">
        <v>573</v>
      </c>
      <c r="AP8" s="382" t="s">
        <v>574</v>
      </c>
    </row>
    <row r="9" spans="1:42" ht="15" customHeight="1" x14ac:dyDescent="0.2">
      <c r="A9" s="227"/>
      <c r="B9" s="118" t="s">
        <v>1222</v>
      </c>
      <c r="C9" s="15" t="s">
        <v>813</v>
      </c>
      <c r="D9" s="16"/>
      <c r="E9" s="20"/>
      <c r="F9" s="20"/>
      <c r="G9" s="20"/>
      <c r="H9" s="17"/>
      <c r="I9" s="17"/>
      <c r="J9" s="17"/>
      <c r="K9" s="18" t="s">
        <v>19</v>
      </c>
      <c r="L9" s="18" t="s">
        <v>19</v>
      </c>
      <c r="M9" s="105"/>
      <c r="O9" s="281"/>
      <c r="P9" s="282"/>
      <c r="Q9" s="282"/>
      <c r="R9" s="282"/>
      <c r="S9" s="282"/>
      <c r="T9" s="281"/>
      <c r="U9" s="282"/>
      <c r="V9" s="282"/>
      <c r="W9" s="282"/>
      <c r="X9" s="282"/>
      <c r="Y9" s="282"/>
      <c r="Z9" s="282"/>
      <c r="AA9" s="282"/>
      <c r="AB9" s="281"/>
      <c r="AC9" s="282"/>
      <c r="AD9" s="282"/>
      <c r="AE9" s="281"/>
      <c r="AF9" s="282"/>
      <c r="AG9" s="282"/>
      <c r="AH9" s="283"/>
      <c r="AI9" s="432"/>
      <c r="AJ9" s="392"/>
      <c r="AK9" s="392"/>
      <c r="AL9" s="392"/>
      <c r="AM9" s="392"/>
      <c r="AN9" s="433"/>
      <c r="AO9" s="432"/>
      <c r="AP9" s="433"/>
    </row>
    <row r="10" spans="1:42" s="90" customFormat="1" ht="15" customHeight="1" x14ac:dyDescent="0.2">
      <c r="A10" s="620" t="s">
        <v>1477</v>
      </c>
      <c r="B10" s="95" t="s">
        <v>674</v>
      </c>
      <c r="C10" s="97" t="s">
        <v>46</v>
      </c>
      <c r="D10" s="92">
        <v>3</v>
      </c>
      <c r="E10" s="89">
        <v>8</v>
      </c>
      <c r="F10" s="89">
        <v>0</v>
      </c>
      <c r="G10" s="89">
        <v>8</v>
      </c>
      <c r="H10" s="92">
        <v>1</v>
      </c>
      <c r="I10" s="89">
        <v>0</v>
      </c>
      <c r="J10" s="92">
        <v>1</v>
      </c>
      <c r="K10" s="107">
        <f>SUM(E10,G10,I10)</f>
        <v>16</v>
      </c>
      <c r="L10" s="107">
        <v>0</v>
      </c>
      <c r="M10" s="583" t="s">
        <v>404</v>
      </c>
      <c r="O10" s="563">
        <v>1.5</v>
      </c>
      <c r="P10" s="620"/>
      <c r="Q10" s="620"/>
      <c r="R10" s="294"/>
      <c r="S10" s="294"/>
      <c r="T10" s="293">
        <v>1.5</v>
      </c>
      <c r="U10" s="294" t="s">
        <v>1471</v>
      </c>
      <c r="V10" s="294"/>
      <c r="W10" s="294"/>
      <c r="X10" s="294"/>
      <c r="Y10" s="294"/>
      <c r="Z10" s="294"/>
      <c r="AA10" s="294"/>
      <c r="AB10" s="1198"/>
      <c r="AC10" s="1199"/>
      <c r="AD10" s="1199"/>
      <c r="AE10" s="1198">
        <v>3</v>
      </c>
      <c r="AF10" s="1199" t="s">
        <v>908</v>
      </c>
      <c r="AG10" s="1199"/>
      <c r="AH10" s="1200"/>
      <c r="AI10" s="1201" t="s">
        <v>1455</v>
      </c>
      <c r="AJ10" s="294" t="s">
        <v>908</v>
      </c>
      <c r="AK10" s="294"/>
      <c r="AL10" s="294"/>
      <c r="AM10" s="294"/>
      <c r="AN10" s="1202"/>
      <c r="AO10" s="293"/>
      <c r="AP10" s="295"/>
    </row>
    <row r="11" spans="1:42" s="90" customFormat="1" ht="15" customHeight="1" x14ac:dyDescent="0.2">
      <c r="A11" s="620" t="s">
        <v>1479</v>
      </c>
      <c r="B11" s="95" t="s">
        <v>675</v>
      </c>
      <c r="C11" s="97" t="s">
        <v>49</v>
      </c>
      <c r="D11" s="89">
        <v>2</v>
      </c>
      <c r="E11" s="89">
        <v>8</v>
      </c>
      <c r="F11" s="89">
        <v>0</v>
      </c>
      <c r="G11" s="92">
        <v>8</v>
      </c>
      <c r="H11" s="92">
        <v>1</v>
      </c>
      <c r="I11" s="89">
        <v>0</v>
      </c>
      <c r="J11" s="92">
        <v>1</v>
      </c>
      <c r="K11" s="107">
        <f>SUM(E11,G11,I11)</f>
        <v>16</v>
      </c>
      <c r="L11" s="107">
        <v>0</v>
      </c>
      <c r="M11" s="583" t="s">
        <v>406</v>
      </c>
      <c r="O11" s="563" t="s">
        <v>1416</v>
      </c>
      <c r="P11" s="620"/>
      <c r="Q11" s="620"/>
      <c r="R11" s="294"/>
      <c r="S11" s="294"/>
      <c r="T11" s="293">
        <v>1</v>
      </c>
      <c r="U11" s="294" t="s">
        <v>1471</v>
      </c>
      <c r="V11" s="294"/>
      <c r="W11" s="294"/>
      <c r="X11" s="294"/>
      <c r="Y11" s="294"/>
      <c r="Z11" s="294"/>
      <c r="AA11" s="294"/>
      <c r="AB11" s="1198"/>
      <c r="AC11" s="1199"/>
      <c r="AD11" s="1199"/>
      <c r="AE11" s="1198">
        <v>2</v>
      </c>
      <c r="AF11" s="1199" t="s">
        <v>908</v>
      </c>
      <c r="AG11" s="1199"/>
      <c r="AH11" s="1200"/>
      <c r="AI11" s="1201"/>
      <c r="AJ11" s="294"/>
      <c r="AK11" s="294"/>
      <c r="AL11" s="294"/>
      <c r="AM11" s="294"/>
      <c r="AN11" s="1202"/>
      <c r="AO11" s="293" t="s">
        <v>1417</v>
      </c>
      <c r="AP11" s="295" t="s">
        <v>908</v>
      </c>
    </row>
    <row r="12" spans="1:42" s="90" customFormat="1" ht="15" customHeight="1" x14ac:dyDescent="0.2">
      <c r="A12" s="620" t="s">
        <v>1500</v>
      </c>
      <c r="B12" s="95" t="s">
        <v>677</v>
      </c>
      <c r="C12" s="97" t="s">
        <v>48</v>
      </c>
      <c r="D12" s="89">
        <v>3</v>
      </c>
      <c r="E12" s="89">
        <v>4</v>
      </c>
      <c r="F12" s="89">
        <v>0</v>
      </c>
      <c r="G12" s="89">
        <v>12</v>
      </c>
      <c r="H12" s="92">
        <v>1</v>
      </c>
      <c r="I12" s="89">
        <v>0</v>
      </c>
      <c r="J12" s="92">
        <v>1</v>
      </c>
      <c r="K12" s="107">
        <f>SUM(E12,G12,I12)</f>
        <v>16</v>
      </c>
      <c r="L12" s="107">
        <v>0</v>
      </c>
      <c r="M12" s="583" t="s">
        <v>404</v>
      </c>
      <c r="O12" s="563" t="s">
        <v>1525</v>
      </c>
      <c r="P12" s="620"/>
      <c r="Q12" s="620"/>
      <c r="R12" s="294"/>
      <c r="S12" s="294"/>
      <c r="T12" s="293">
        <v>1.5</v>
      </c>
      <c r="U12" s="294" t="s">
        <v>1471</v>
      </c>
      <c r="V12" s="294"/>
      <c r="W12" s="294"/>
      <c r="X12" s="294"/>
      <c r="Y12" s="294"/>
      <c r="Z12" s="294"/>
      <c r="AA12" s="294"/>
      <c r="AB12" s="1198"/>
      <c r="AC12" s="1199"/>
      <c r="AD12" s="1199"/>
      <c r="AE12" s="1198">
        <v>3</v>
      </c>
      <c r="AF12" s="1199" t="s">
        <v>908</v>
      </c>
      <c r="AG12" s="1199"/>
      <c r="AH12" s="1200"/>
      <c r="AI12" s="1201"/>
      <c r="AJ12" s="294"/>
      <c r="AK12" s="294"/>
      <c r="AL12" s="294"/>
      <c r="AM12" s="294"/>
      <c r="AN12" s="1202"/>
      <c r="AO12" s="293" t="s">
        <v>1423</v>
      </c>
      <c r="AP12" s="295" t="s">
        <v>908</v>
      </c>
    </row>
    <row r="13" spans="1:42" s="90" customFormat="1" ht="15" customHeight="1" x14ac:dyDescent="0.2">
      <c r="A13" s="620" t="s">
        <v>1400</v>
      </c>
      <c r="B13" s="95" t="s">
        <v>676</v>
      </c>
      <c r="C13" s="97" t="s">
        <v>47</v>
      </c>
      <c r="D13" s="89">
        <v>3</v>
      </c>
      <c r="E13" s="92">
        <v>8</v>
      </c>
      <c r="F13" s="89">
        <v>0</v>
      </c>
      <c r="G13" s="89">
        <v>8</v>
      </c>
      <c r="H13" s="92">
        <v>1</v>
      </c>
      <c r="I13" s="89">
        <v>0</v>
      </c>
      <c r="J13" s="92">
        <v>1</v>
      </c>
      <c r="K13" s="107">
        <f>SUM(E13,G13,I13)</f>
        <v>16</v>
      </c>
      <c r="L13" s="107">
        <v>0</v>
      </c>
      <c r="M13" s="583" t="s">
        <v>404</v>
      </c>
      <c r="O13" s="563" t="s">
        <v>1525</v>
      </c>
      <c r="P13" s="620"/>
      <c r="Q13" s="620"/>
      <c r="R13" s="294"/>
      <c r="S13" s="294"/>
      <c r="T13" s="293">
        <v>1.5</v>
      </c>
      <c r="U13" s="294" t="s">
        <v>1471</v>
      </c>
      <c r="V13" s="294"/>
      <c r="W13" s="294"/>
      <c r="X13" s="294"/>
      <c r="Y13" s="294"/>
      <c r="Z13" s="294"/>
      <c r="AA13" s="294"/>
      <c r="AB13" s="1198"/>
      <c r="AC13" s="1199"/>
      <c r="AD13" s="1199"/>
      <c r="AE13" s="1198">
        <v>3</v>
      </c>
      <c r="AF13" s="1199" t="s">
        <v>908</v>
      </c>
      <c r="AG13" s="1199"/>
      <c r="AH13" s="1200"/>
      <c r="AI13" s="1201"/>
      <c r="AJ13" s="294"/>
      <c r="AK13" s="294"/>
      <c r="AL13" s="294"/>
      <c r="AM13" s="294"/>
      <c r="AN13" s="1202"/>
      <c r="AO13" s="293" t="s">
        <v>1423</v>
      </c>
      <c r="AP13" s="295" t="s">
        <v>908</v>
      </c>
    </row>
    <row r="14" spans="1:42" s="104" customFormat="1" ht="15" customHeight="1" x14ac:dyDescent="0.2">
      <c r="A14" s="227" t="s">
        <v>1497</v>
      </c>
      <c r="B14" s="133" t="s">
        <v>1223</v>
      </c>
      <c r="C14" s="48" t="s">
        <v>374</v>
      </c>
      <c r="D14" s="735">
        <v>5</v>
      </c>
      <c r="E14" s="735">
        <v>22</v>
      </c>
      <c r="F14" s="735">
        <v>1</v>
      </c>
      <c r="G14" s="735">
        <v>8</v>
      </c>
      <c r="H14" s="21">
        <v>1</v>
      </c>
      <c r="I14" s="735">
        <v>0</v>
      </c>
      <c r="J14" s="735">
        <v>1</v>
      </c>
      <c r="K14" s="18">
        <f>SUM(E14,G14,I14)</f>
        <v>30</v>
      </c>
      <c r="L14" s="18">
        <f>((E14*F14)*1.5)+((G14*H14)*1)+((I14*J14)*1)</f>
        <v>41</v>
      </c>
      <c r="M14" s="1235" t="s">
        <v>734</v>
      </c>
      <c r="O14" s="736" t="s">
        <v>1420</v>
      </c>
      <c r="P14" s="734"/>
      <c r="Q14" s="734"/>
      <c r="R14" s="734"/>
      <c r="S14" s="734"/>
      <c r="T14" s="736">
        <v>2.5</v>
      </c>
      <c r="U14" s="104" t="s">
        <v>908</v>
      </c>
      <c r="AB14" s="737"/>
      <c r="AC14" s="738"/>
      <c r="AD14" s="738"/>
      <c r="AE14" s="737">
        <v>5</v>
      </c>
      <c r="AF14" s="738" t="s">
        <v>908</v>
      </c>
      <c r="AG14" s="738"/>
      <c r="AH14" s="739"/>
      <c r="AI14" s="736" t="s">
        <v>1428</v>
      </c>
      <c r="AJ14" s="734" t="s">
        <v>908</v>
      </c>
      <c r="AK14" s="734"/>
      <c r="AL14" s="734"/>
      <c r="AM14" s="734"/>
      <c r="AN14" s="748"/>
      <c r="AO14" s="293"/>
      <c r="AP14" s="295"/>
    </row>
    <row r="15" spans="1:42" ht="15" customHeight="1" x14ac:dyDescent="0.2">
      <c r="A15" s="227"/>
      <c r="B15" s="684" t="s">
        <v>1224</v>
      </c>
      <c r="C15" s="15" t="s">
        <v>842</v>
      </c>
      <c r="D15" s="16"/>
      <c r="E15" s="20"/>
      <c r="F15" s="20"/>
      <c r="G15" s="20"/>
      <c r="H15" s="17"/>
      <c r="I15" s="17"/>
      <c r="J15" s="17"/>
      <c r="K15" s="17"/>
      <c r="L15" s="20"/>
      <c r="M15" s="103"/>
      <c r="O15" s="281"/>
      <c r="P15" s="282"/>
      <c r="Q15" s="282"/>
      <c r="R15" s="282"/>
      <c r="S15" s="282"/>
      <c r="T15" s="281"/>
      <c r="U15" s="282"/>
      <c r="V15" s="282"/>
      <c r="W15" s="282"/>
      <c r="X15" s="282"/>
      <c r="Y15" s="282"/>
      <c r="Z15" s="282"/>
      <c r="AA15" s="282"/>
      <c r="AB15" s="281"/>
      <c r="AC15" s="282"/>
      <c r="AD15" s="282"/>
      <c r="AE15" s="281"/>
      <c r="AF15" s="282"/>
      <c r="AG15" s="282"/>
      <c r="AH15" s="283"/>
      <c r="AI15" s="749"/>
      <c r="AJ15" s="392"/>
      <c r="AK15" s="392"/>
      <c r="AL15" s="392"/>
      <c r="AM15" s="392"/>
      <c r="AN15" s="750"/>
      <c r="AO15" s="284"/>
      <c r="AP15" s="286"/>
    </row>
    <row r="16" spans="1:42" s="68" customFormat="1" ht="15" customHeight="1" x14ac:dyDescent="0.2">
      <c r="A16" s="609" t="s">
        <v>1342</v>
      </c>
      <c r="B16" s="94" t="s">
        <v>517</v>
      </c>
      <c r="C16" s="91" t="s">
        <v>51</v>
      </c>
      <c r="D16" s="65">
        <v>2</v>
      </c>
      <c r="E16" s="65">
        <v>16</v>
      </c>
      <c r="F16" s="65">
        <v>1</v>
      </c>
      <c r="G16" s="65">
        <v>0</v>
      </c>
      <c r="H16" s="64">
        <v>1</v>
      </c>
      <c r="I16" s="65">
        <v>0</v>
      </c>
      <c r="J16" s="65">
        <v>1</v>
      </c>
      <c r="K16" s="66">
        <f>SUM(E16,G16,I16)</f>
        <v>16</v>
      </c>
      <c r="L16" s="66">
        <v>0</v>
      </c>
      <c r="M16" s="413" t="s">
        <v>52</v>
      </c>
      <c r="O16" s="610" t="s">
        <v>1520</v>
      </c>
      <c r="P16" s="609" t="s">
        <v>1520</v>
      </c>
      <c r="Q16" s="609"/>
      <c r="R16" s="823"/>
      <c r="S16" s="823"/>
      <c r="T16" s="825"/>
      <c r="U16" s="823"/>
      <c r="V16" s="823"/>
      <c r="W16" s="823"/>
      <c r="X16" s="823"/>
      <c r="Y16" s="823"/>
      <c r="Z16" s="823"/>
      <c r="AA16" s="823"/>
      <c r="AB16" s="826" t="s">
        <v>1520</v>
      </c>
      <c r="AC16" s="827" t="s">
        <v>1520</v>
      </c>
      <c r="AD16" s="827"/>
      <c r="AE16" s="826"/>
      <c r="AF16" s="827"/>
      <c r="AG16" s="827"/>
      <c r="AH16" s="828"/>
      <c r="AI16" s="829" t="s">
        <v>1431</v>
      </c>
      <c r="AJ16" s="823"/>
      <c r="AK16" s="823"/>
      <c r="AL16" s="823"/>
      <c r="AM16" s="823"/>
      <c r="AN16" s="830"/>
      <c r="AO16" s="825" t="s">
        <v>1431</v>
      </c>
      <c r="AP16" s="824"/>
    </row>
    <row r="17" spans="1:42" s="68" customFormat="1" ht="15" customHeight="1" x14ac:dyDescent="0.2">
      <c r="A17" s="609"/>
      <c r="B17" s="94" t="s">
        <v>518</v>
      </c>
      <c r="C17" s="91" t="s">
        <v>43</v>
      </c>
      <c r="D17" s="65">
        <v>2</v>
      </c>
      <c r="E17" s="65">
        <v>2</v>
      </c>
      <c r="F17" s="65">
        <v>0</v>
      </c>
      <c r="G17" s="65">
        <v>14</v>
      </c>
      <c r="H17" s="64">
        <v>1</v>
      </c>
      <c r="I17" s="65">
        <v>0</v>
      </c>
      <c r="J17" s="65">
        <v>1</v>
      </c>
      <c r="K17" s="66">
        <f>SUM(E17,G17,I17)</f>
        <v>16</v>
      </c>
      <c r="L17" s="66">
        <f>((E17*F17)*1.5)+((G17*H17)*1)+((I17*J17)*1)</f>
        <v>14</v>
      </c>
      <c r="M17" s="413" t="s">
        <v>52</v>
      </c>
      <c r="O17" s="610" t="s">
        <v>1409</v>
      </c>
      <c r="P17" s="609"/>
      <c r="Q17" s="609"/>
      <c r="R17" s="823"/>
      <c r="S17" s="823"/>
      <c r="T17" s="825"/>
      <c r="U17" s="823"/>
      <c r="V17" s="823"/>
      <c r="W17" s="823"/>
      <c r="X17" s="823"/>
      <c r="Y17" s="823"/>
      <c r="Z17" s="823"/>
      <c r="AA17" s="823"/>
      <c r="AB17" s="826" t="s">
        <v>1409</v>
      </c>
      <c r="AC17" s="827"/>
      <c r="AD17" s="827"/>
      <c r="AE17" s="826"/>
      <c r="AF17" s="827"/>
      <c r="AG17" s="827"/>
      <c r="AH17" s="828"/>
      <c r="AI17" s="829" t="s">
        <v>1431</v>
      </c>
      <c r="AJ17" s="823"/>
      <c r="AK17" s="823"/>
      <c r="AL17" s="823"/>
      <c r="AM17" s="823"/>
      <c r="AN17" s="830"/>
      <c r="AO17" s="825" t="s">
        <v>1431</v>
      </c>
      <c r="AP17" s="824"/>
    </row>
    <row r="18" spans="1:42" ht="15" customHeight="1" x14ac:dyDescent="0.2">
      <c r="A18" s="227"/>
      <c r="B18" s="685" t="s">
        <v>1225</v>
      </c>
      <c r="C18" s="15" t="s">
        <v>801</v>
      </c>
      <c r="D18" s="16"/>
      <c r="E18" s="20"/>
      <c r="F18" s="20"/>
      <c r="G18" s="20"/>
      <c r="H18" s="17"/>
      <c r="I18" s="17"/>
      <c r="J18" s="17"/>
      <c r="K18" s="17"/>
      <c r="L18" s="20"/>
      <c r="M18" s="103"/>
      <c r="O18" s="281"/>
      <c r="P18" s="282"/>
      <c r="Q18" s="282"/>
      <c r="R18" s="282"/>
      <c r="S18" s="282"/>
      <c r="T18" s="281"/>
      <c r="U18" s="282"/>
      <c r="V18" s="282"/>
      <c r="W18" s="282"/>
      <c r="X18" s="282"/>
      <c r="Y18" s="282"/>
      <c r="Z18" s="282"/>
      <c r="AA18" s="282"/>
      <c r="AB18" s="281"/>
      <c r="AC18" s="282"/>
      <c r="AD18" s="282"/>
      <c r="AE18" s="281"/>
      <c r="AF18" s="282"/>
      <c r="AG18" s="282"/>
      <c r="AH18" s="283"/>
      <c r="AI18" s="749"/>
      <c r="AJ18" s="392"/>
      <c r="AK18" s="392"/>
      <c r="AL18" s="392"/>
      <c r="AM18" s="392"/>
      <c r="AN18" s="750"/>
      <c r="AO18" s="284"/>
      <c r="AP18" s="286"/>
    </row>
    <row r="19" spans="1:42" s="68" customFormat="1" ht="21" customHeight="1" x14ac:dyDescent="0.2">
      <c r="A19" s="609" t="s">
        <v>1343</v>
      </c>
      <c r="B19" s="586" t="s">
        <v>520</v>
      </c>
      <c r="C19" s="91" t="s">
        <v>53</v>
      </c>
      <c r="D19" s="65">
        <v>2</v>
      </c>
      <c r="E19" s="65">
        <v>4</v>
      </c>
      <c r="F19" s="65">
        <v>0</v>
      </c>
      <c r="G19" s="65">
        <v>0</v>
      </c>
      <c r="H19" s="64">
        <v>1</v>
      </c>
      <c r="I19" s="65">
        <v>0</v>
      </c>
      <c r="J19" s="65">
        <v>1</v>
      </c>
      <c r="K19" s="1602">
        <v>20</v>
      </c>
      <c r="L19" s="1602">
        <f>((E19*F19)*1.5)+((G19*H19)*1)+((I19*J19)*1)</f>
        <v>0</v>
      </c>
      <c r="M19" s="466" t="s">
        <v>1870</v>
      </c>
      <c r="O19" s="610" t="s">
        <v>1473</v>
      </c>
      <c r="P19" s="609"/>
      <c r="Q19" s="609"/>
      <c r="R19" s="823"/>
      <c r="S19" s="823"/>
      <c r="T19" s="825"/>
      <c r="U19" s="823"/>
      <c r="V19" s="823"/>
      <c r="W19" s="823"/>
      <c r="X19" s="823"/>
      <c r="Y19" s="823"/>
      <c r="Z19" s="823"/>
      <c r="AA19" s="823"/>
      <c r="AB19" s="826" t="s">
        <v>1473</v>
      </c>
      <c r="AC19" s="827"/>
      <c r="AD19" s="827"/>
      <c r="AE19" s="826"/>
      <c r="AF19" s="827"/>
      <c r="AG19" s="827"/>
      <c r="AH19" s="828"/>
      <c r="AI19" s="829" t="s">
        <v>1431</v>
      </c>
      <c r="AJ19" s="823"/>
      <c r="AK19" s="823"/>
      <c r="AL19" s="823"/>
      <c r="AM19" s="823"/>
      <c r="AN19" s="830"/>
      <c r="AO19" s="825" t="s">
        <v>1431</v>
      </c>
      <c r="AP19" s="824"/>
    </row>
    <row r="20" spans="1:42" ht="12.75" x14ac:dyDescent="0.2">
      <c r="A20" s="227"/>
      <c r="B20" s="682" t="s">
        <v>1226</v>
      </c>
      <c r="C20" s="44" t="s">
        <v>851</v>
      </c>
      <c r="D20" s="45"/>
      <c r="E20" s="20"/>
      <c r="F20" s="20"/>
      <c r="G20" s="21"/>
      <c r="H20" s="46"/>
      <c r="I20" s="45"/>
      <c r="J20" s="46"/>
      <c r="K20" s="46" t="s">
        <v>19</v>
      </c>
      <c r="L20" s="18" t="s">
        <v>19</v>
      </c>
      <c r="M20" s="103"/>
      <c r="O20" s="281"/>
      <c r="P20" s="282"/>
      <c r="Q20" s="282"/>
      <c r="R20" s="282"/>
      <c r="S20" s="282"/>
      <c r="T20" s="281"/>
      <c r="U20" s="282"/>
      <c r="V20" s="282"/>
      <c r="W20" s="282"/>
      <c r="X20" s="282"/>
      <c r="Y20" s="282"/>
      <c r="Z20" s="282"/>
      <c r="AA20" s="282"/>
      <c r="AB20" s="281"/>
      <c r="AC20" s="282"/>
      <c r="AD20" s="282"/>
      <c r="AE20" s="281"/>
      <c r="AF20" s="282"/>
      <c r="AG20" s="282"/>
      <c r="AH20" s="283"/>
      <c r="AI20" s="749"/>
      <c r="AJ20" s="392"/>
      <c r="AK20" s="392"/>
      <c r="AL20" s="392"/>
      <c r="AM20" s="392"/>
      <c r="AN20" s="750"/>
      <c r="AO20" s="284"/>
      <c r="AP20" s="286"/>
    </row>
    <row r="21" spans="1:42" ht="15" customHeight="1" x14ac:dyDescent="0.2">
      <c r="A21" s="227" t="s">
        <v>1498</v>
      </c>
      <c r="B21" s="119" t="s">
        <v>1227</v>
      </c>
      <c r="C21" s="48" t="s">
        <v>375</v>
      </c>
      <c r="D21" s="20">
        <v>3</v>
      </c>
      <c r="E21" s="20">
        <v>16</v>
      </c>
      <c r="F21" s="20">
        <v>1</v>
      </c>
      <c r="G21" s="21">
        <v>4</v>
      </c>
      <c r="H21" s="21">
        <v>1</v>
      </c>
      <c r="I21" s="20">
        <v>0</v>
      </c>
      <c r="J21" s="21">
        <v>1</v>
      </c>
      <c r="K21" s="18">
        <f>SUM(E21,G21,I21)</f>
        <v>20</v>
      </c>
      <c r="L21" s="18">
        <f>((E21*F21)*1.5)+((G21*H21)*1)+((I21*J21)*1)</f>
        <v>28</v>
      </c>
      <c r="M21" s="103" t="s">
        <v>734</v>
      </c>
      <c r="O21" s="287" t="s">
        <v>1421</v>
      </c>
      <c r="P21" s="227"/>
      <c r="Q21" s="227"/>
      <c r="R21" s="288"/>
      <c r="S21" s="288"/>
      <c r="T21" s="743">
        <v>1.5</v>
      </c>
      <c r="U21" s="289" t="s">
        <v>908</v>
      </c>
      <c r="V21" s="289"/>
      <c r="W21" s="289"/>
      <c r="X21" s="289"/>
      <c r="Y21" s="289"/>
      <c r="Z21" s="289"/>
      <c r="AA21" s="289"/>
      <c r="AB21" s="290"/>
      <c r="AC21" s="291"/>
      <c r="AD21" s="291"/>
      <c r="AE21" s="290">
        <v>3</v>
      </c>
      <c r="AF21" s="291" t="s">
        <v>908</v>
      </c>
      <c r="AG21" s="291"/>
      <c r="AH21" s="292"/>
      <c r="AI21" s="746" t="s">
        <v>1423</v>
      </c>
      <c r="AJ21" s="289" t="s">
        <v>908</v>
      </c>
      <c r="AK21" s="289"/>
      <c r="AL21" s="289"/>
      <c r="AM21" s="289"/>
      <c r="AN21" s="747"/>
      <c r="AO21" s="293"/>
      <c r="AP21" s="295"/>
    </row>
    <row r="22" spans="1:42" ht="15" customHeight="1" x14ac:dyDescent="0.2">
      <c r="A22" s="227" t="s">
        <v>1497</v>
      </c>
      <c r="B22" s="119" t="s">
        <v>1228</v>
      </c>
      <c r="C22" s="83" t="s">
        <v>376</v>
      </c>
      <c r="D22" s="41">
        <v>5</v>
      </c>
      <c r="E22" s="41">
        <v>24</v>
      </c>
      <c r="F22" s="41">
        <v>1</v>
      </c>
      <c r="G22" s="42">
        <v>6</v>
      </c>
      <c r="H22" s="42">
        <v>1</v>
      </c>
      <c r="I22" s="41">
        <v>0</v>
      </c>
      <c r="J22" s="42">
        <v>1</v>
      </c>
      <c r="K22" s="398">
        <f>SUM(E22,G22,I22)</f>
        <v>30</v>
      </c>
      <c r="L22" s="398">
        <f>((E22*F22)*1.5)+((G22*H22)*1)+((I22*J22)*1)</f>
        <v>42</v>
      </c>
      <c r="M22" s="187"/>
      <c r="O22" s="287" t="s">
        <v>1420</v>
      </c>
      <c r="P22" s="227"/>
      <c r="Q22" s="227"/>
      <c r="R22" s="288"/>
      <c r="S22" s="288"/>
      <c r="T22" s="743">
        <v>2.5</v>
      </c>
      <c r="U22" s="289" t="s">
        <v>908</v>
      </c>
      <c r="V22" s="289"/>
      <c r="W22" s="289"/>
      <c r="X22" s="289"/>
      <c r="Y22" s="289"/>
      <c r="Z22" s="289"/>
      <c r="AA22" s="289"/>
      <c r="AB22" s="290"/>
      <c r="AC22" s="291"/>
      <c r="AD22" s="291"/>
      <c r="AE22" s="290">
        <v>5</v>
      </c>
      <c r="AF22" s="291" t="s">
        <v>908</v>
      </c>
      <c r="AG22" s="291"/>
      <c r="AH22" s="292"/>
      <c r="AI22" s="746" t="s">
        <v>1428</v>
      </c>
      <c r="AJ22" s="289" t="s">
        <v>908</v>
      </c>
      <c r="AK22" s="289"/>
      <c r="AL22" s="289"/>
      <c r="AM22" s="289"/>
      <c r="AN22" s="747"/>
      <c r="AO22" s="293"/>
      <c r="AP22" s="295"/>
    </row>
    <row r="23" spans="1:42" ht="15" customHeight="1" thickBot="1" x14ac:dyDescent="0.25">
      <c r="B23" s="54"/>
      <c r="C23" s="43" t="s">
        <v>30</v>
      </c>
      <c r="D23" s="6">
        <f>SUM(D9:D22)</f>
        <v>30</v>
      </c>
      <c r="E23" s="6">
        <f>SUM(E9:E22)</f>
        <v>112</v>
      </c>
      <c r="F23" s="4">
        <v>1</v>
      </c>
      <c r="G23" s="6">
        <f>SUM(G9:G22)</f>
        <v>68</v>
      </c>
      <c r="H23" s="4">
        <v>1</v>
      </c>
      <c r="I23" s="6">
        <f>SUM(I9:I22)</f>
        <v>0</v>
      </c>
      <c r="J23" s="4">
        <v>1</v>
      </c>
      <c r="K23" s="40">
        <f>SUM(K10:K22)</f>
        <v>196</v>
      </c>
      <c r="L23" s="40">
        <f>SUM(L10:L22)</f>
        <v>125</v>
      </c>
      <c r="M23" s="227"/>
      <c r="O23" s="731"/>
      <c r="P23" s="732"/>
      <c r="Q23" s="732"/>
      <c r="R23" s="733"/>
      <c r="S23" s="733"/>
      <c r="T23" s="744"/>
      <c r="U23" s="745"/>
      <c r="V23" s="745"/>
      <c r="W23" s="745"/>
      <c r="X23" s="745"/>
      <c r="Y23" s="745"/>
      <c r="Z23" s="745"/>
      <c r="AA23" s="745"/>
      <c r="AB23" s="740"/>
      <c r="AC23" s="741"/>
      <c r="AD23" s="741"/>
      <c r="AE23" s="740"/>
      <c r="AF23" s="741"/>
      <c r="AG23" s="741"/>
      <c r="AH23" s="742"/>
      <c r="AI23" s="751"/>
      <c r="AJ23" s="745"/>
      <c r="AK23" s="745"/>
      <c r="AL23" s="745"/>
      <c r="AM23" s="745"/>
      <c r="AN23" s="752"/>
      <c r="AO23" s="753"/>
      <c r="AP23" s="755"/>
    </row>
    <row r="24" spans="1:42" ht="15" customHeight="1" thickBot="1" x14ac:dyDescent="0.25">
      <c r="B24" s="54"/>
      <c r="C24" s="82"/>
      <c r="D24" s="30"/>
      <c r="E24" s="30"/>
      <c r="F24" s="29"/>
      <c r="G24" s="30"/>
      <c r="H24" s="29"/>
      <c r="I24" s="30"/>
      <c r="J24" s="29"/>
      <c r="K24" s="84"/>
      <c r="L24" s="84"/>
      <c r="O24" s="139"/>
      <c r="P24" s="139"/>
      <c r="Q24" s="139"/>
      <c r="R24" s="407"/>
      <c r="S24" s="407"/>
      <c r="T24" s="408"/>
      <c r="U24" s="408"/>
      <c r="V24" s="408"/>
      <c r="W24" s="408"/>
      <c r="X24" s="408"/>
      <c r="Y24" s="408"/>
      <c r="Z24" s="408"/>
      <c r="AA24" s="408"/>
      <c r="AB24" s="408"/>
      <c r="AC24" s="408"/>
      <c r="AD24" s="408"/>
      <c r="AE24" s="408"/>
      <c r="AF24" s="408"/>
      <c r="AG24" s="408"/>
      <c r="AH24" s="408"/>
      <c r="AI24" s="408"/>
      <c r="AJ24" s="408"/>
      <c r="AK24" s="408"/>
      <c r="AL24" s="408"/>
      <c r="AM24" s="408"/>
      <c r="AN24" s="408"/>
      <c r="AO24" s="409"/>
      <c r="AP24" s="409"/>
    </row>
    <row r="25" spans="1:42" ht="20.25" customHeight="1" x14ac:dyDescent="0.2">
      <c r="B25" s="54"/>
      <c r="C25" s="82"/>
      <c r="D25" s="30"/>
      <c r="E25" s="30"/>
      <c r="F25" s="29"/>
      <c r="G25" s="30"/>
      <c r="H25" s="29"/>
      <c r="I25" s="30"/>
      <c r="J25" s="29"/>
      <c r="K25" s="84"/>
      <c r="L25" s="84"/>
      <c r="O25" s="1969" t="s">
        <v>561</v>
      </c>
      <c r="P25" s="1967"/>
      <c r="Q25" s="1967"/>
      <c r="R25" s="1967"/>
      <c r="S25" s="1967"/>
      <c r="T25" s="2020" t="s">
        <v>562</v>
      </c>
      <c r="U25" s="2021"/>
      <c r="V25" s="2021"/>
      <c r="W25" s="2021"/>
      <c r="X25" s="2021"/>
      <c r="Y25" s="2021"/>
      <c r="Z25" s="2021"/>
      <c r="AA25" s="2021"/>
      <c r="AB25" s="1970" t="s">
        <v>563</v>
      </c>
      <c r="AC25" s="1971"/>
      <c r="AD25" s="1971"/>
      <c r="AE25" s="1970" t="s">
        <v>564</v>
      </c>
      <c r="AF25" s="1971"/>
      <c r="AG25" s="1971"/>
      <c r="AH25" s="1972"/>
      <c r="AI25" s="1889" t="s">
        <v>613</v>
      </c>
      <c r="AJ25" s="1890"/>
      <c r="AK25" s="1890"/>
      <c r="AL25" s="1890"/>
      <c r="AM25" s="1890"/>
      <c r="AN25" s="1891"/>
      <c r="AO25" s="1875" t="s">
        <v>565</v>
      </c>
      <c r="AP25" s="1877"/>
    </row>
    <row r="26" spans="1:42" ht="15" customHeight="1" thickBot="1" x14ac:dyDescent="0.25">
      <c r="B26" s="54"/>
      <c r="C26" s="82"/>
      <c r="D26" s="30"/>
      <c r="E26" s="30"/>
      <c r="F26" s="29"/>
      <c r="G26" s="30"/>
      <c r="H26" s="29"/>
      <c r="I26" s="30"/>
      <c r="J26" s="29"/>
      <c r="K26" s="84"/>
      <c r="L26" s="84"/>
      <c r="O26" s="477" t="s">
        <v>566</v>
      </c>
      <c r="P26" s="476" t="s">
        <v>567</v>
      </c>
      <c r="Q26" s="476" t="s">
        <v>568</v>
      </c>
      <c r="R26" s="476" t="s">
        <v>569</v>
      </c>
      <c r="S26" s="476" t="s">
        <v>570</v>
      </c>
      <c r="T26" s="1975" t="s">
        <v>566</v>
      </c>
      <c r="U26" s="1976"/>
      <c r="V26" s="1976" t="s">
        <v>567</v>
      </c>
      <c r="W26" s="1976"/>
      <c r="X26" s="1976" t="s">
        <v>572</v>
      </c>
      <c r="Y26" s="1976"/>
      <c r="Z26" s="1976" t="s">
        <v>570</v>
      </c>
      <c r="AA26" s="1976"/>
      <c r="AB26" s="273" t="s">
        <v>566</v>
      </c>
      <c r="AC26" s="274" t="s">
        <v>567</v>
      </c>
      <c r="AD26" s="274" t="s">
        <v>568</v>
      </c>
      <c r="AE26" s="1989" t="s">
        <v>566</v>
      </c>
      <c r="AF26" s="2000"/>
      <c r="AG26" s="2019" t="s">
        <v>570</v>
      </c>
      <c r="AH26" s="1990"/>
      <c r="AI26" s="2072" t="s">
        <v>566</v>
      </c>
      <c r="AJ26" s="2073"/>
      <c r="AK26" s="2070" t="s">
        <v>572</v>
      </c>
      <c r="AL26" s="2073"/>
      <c r="AM26" s="2070" t="s">
        <v>570</v>
      </c>
      <c r="AN26" s="2071"/>
      <c r="AO26" s="1878" t="s">
        <v>566</v>
      </c>
      <c r="AP26" s="1874"/>
    </row>
    <row r="27" spans="1:42" ht="27" customHeight="1" x14ac:dyDescent="0.2">
      <c r="A27" s="672" t="s">
        <v>1341</v>
      </c>
      <c r="B27" s="57" t="s">
        <v>1229</v>
      </c>
      <c r="C27" s="50" t="s">
        <v>15</v>
      </c>
      <c r="D27" s="7"/>
      <c r="E27" s="8" t="s">
        <v>7</v>
      </c>
      <c r="F27" s="8" t="s">
        <v>8</v>
      </c>
      <c r="G27" s="9" t="s">
        <v>9</v>
      </c>
      <c r="H27" s="10" t="s">
        <v>8</v>
      </c>
      <c r="I27" s="9" t="s">
        <v>10</v>
      </c>
      <c r="J27" s="10" t="s">
        <v>11</v>
      </c>
      <c r="K27" s="11" t="s">
        <v>12</v>
      </c>
      <c r="L27" s="1241" t="s">
        <v>13</v>
      </c>
      <c r="M27" s="410" t="s">
        <v>14</v>
      </c>
      <c r="O27" s="275" t="s">
        <v>573</v>
      </c>
      <c r="P27" s="276" t="s">
        <v>573</v>
      </c>
      <c r="Q27" s="276" t="s">
        <v>573</v>
      </c>
      <c r="R27" s="276" t="s">
        <v>573</v>
      </c>
      <c r="S27" s="276" t="s">
        <v>573</v>
      </c>
      <c r="T27" s="275" t="s">
        <v>573</v>
      </c>
      <c r="U27" s="276" t="s">
        <v>574</v>
      </c>
      <c r="V27" s="276" t="s">
        <v>573</v>
      </c>
      <c r="W27" s="276" t="s">
        <v>574</v>
      </c>
      <c r="X27" s="276" t="s">
        <v>573</v>
      </c>
      <c r="Y27" s="276" t="s">
        <v>574</v>
      </c>
      <c r="Z27" s="276" t="s">
        <v>573</v>
      </c>
      <c r="AA27" s="276" t="s">
        <v>574</v>
      </c>
      <c r="AB27" s="278" t="s">
        <v>573</v>
      </c>
      <c r="AC27" s="279" t="s">
        <v>573</v>
      </c>
      <c r="AD27" s="279" t="s">
        <v>573</v>
      </c>
      <c r="AE27" s="278" t="s">
        <v>573</v>
      </c>
      <c r="AF27" s="279" t="s">
        <v>574</v>
      </c>
      <c r="AG27" s="279" t="s">
        <v>573</v>
      </c>
      <c r="AH27" s="756" t="s">
        <v>574</v>
      </c>
      <c r="AI27" s="760" t="s">
        <v>573</v>
      </c>
      <c r="AJ27" s="761" t="s">
        <v>574</v>
      </c>
      <c r="AK27" s="761" t="s">
        <v>573</v>
      </c>
      <c r="AL27" s="761" t="s">
        <v>574</v>
      </c>
      <c r="AM27" s="761" t="s">
        <v>573</v>
      </c>
      <c r="AN27" s="762" t="s">
        <v>574</v>
      </c>
      <c r="AO27" s="380" t="s">
        <v>573</v>
      </c>
      <c r="AP27" s="382" t="s">
        <v>574</v>
      </c>
    </row>
    <row r="28" spans="1:42" ht="15" customHeight="1" x14ac:dyDescent="0.2">
      <c r="A28" s="227"/>
      <c r="B28" s="118" t="s">
        <v>1230</v>
      </c>
      <c r="C28" s="15" t="s">
        <v>846</v>
      </c>
      <c r="D28" s="16"/>
      <c r="E28" s="20"/>
      <c r="F28" s="20"/>
      <c r="G28" s="20"/>
      <c r="H28" s="52"/>
      <c r="I28" s="51"/>
      <c r="J28" s="51"/>
      <c r="K28" s="52"/>
      <c r="L28" s="18"/>
      <c r="M28" s="103"/>
      <c r="O28" s="281"/>
      <c r="P28" s="282"/>
      <c r="Q28" s="282"/>
      <c r="R28" s="282"/>
      <c r="S28" s="282"/>
      <c r="T28" s="281"/>
      <c r="U28" s="282"/>
      <c r="V28" s="282"/>
      <c r="W28" s="282"/>
      <c r="X28" s="282"/>
      <c r="Y28" s="282"/>
      <c r="Z28" s="282"/>
      <c r="AA28" s="282"/>
      <c r="AB28" s="281"/>
      <c r="AC28" s="282"/>
      <c r="AD28" s="282"/>
      <c r="AE28" s="281"/>
      <c r="AF28" s="282"/>
      <c r="AG28" s="282"/>
      <c r="AH28" s="757"/>
      <c r="AI28" s="432"/>
      <c r="AJ28" s="392"/>
      <c r="AK28" s="392"/>
      <c r="AL28" s="392"/>
      <c r="AM28" s="392"/>
      <c r="AN28" s="433"/>
      <c r="AO28" s="284"/>
      <c r="AP28" s="286"/>
    </row>
    <row r="29" spans="1:42" s="68" customFormat="1" ht="25.5" customHeight="1" x14ac:dyDescent="0.2">
      <c r="A29" s="609" t="s">
        <v>1344</v>
      </c>
      <c r="B29" s="94" t="s">
        <v>1231</v>
      </c>
      <c r="C29" s="91" t="s">
        <v>731</v>
      </c>
      <c r="D29" s="65">
        <v>2</v>
      </c>
      <c r="E29" s="65">
        <v>2</v>
      </c>
      <c r="F29" s="65">
        <v>1</v>
      </c>
      <c r="G29" s="1699">
        <v>12</v>
      </c>
      <c r="H29" s="65">
        <v>1</v>
      </c>
      <c r="I29" s="65">
        <v>0</v>
      </c>
      <c r="J29" s="65">
        <v>1</v>
      </c>
      <c r="K29" s="66">
        <v>20</v>
      </c>
      <c r="L29" s="66">
        <f>((E29*F29)*1.5)+((G29*H29)*1)+((I29*J29)*1)</f>
        <v>15</v>
      </c>
      <c r="M29" s="1696" t="s">
        <v>1859</v>
      </c>
      <c r="O29" s="610" t="s">
        <v>1416</v>
      </c>
      <c r="P29" s="609"/>
      <c r="Q29" s="609" t="s">
        <v>1416</v>
      </c>
      <c r="R29" s="823"/>
      <c r="S29" s="823"/>
      <c r="T29" s="825"/>
      <c r="U29" s="823"/>
      <c r="V29" s="823"/>
      <c r="W29" s="823"/>
      <c r="X29" s="823"/>
      <c r="Y29" s="823"/>
      <c r="Z29" s="823"/>
      <c r="AA29" s="823"/>
      <c r="AB29" s="826" t="s">
        <v>1416</v>
      </c>
      <c r="AC29" s="827"/>
      <c r="AD29" s="827" t="s">
        <v>1416</v>
      </c>
      <c r="AE29" s="826"/>
      <c r="AF29" s="827"/>
      <c r="AG29" s="827"/>
      <c r="AH29" s="965"/>
      <c r="AI29" s="825" t="s">
        <v>1431</v>
      </c>
      <c r="AJ29" s="823"/>
      <c r="AK29" s="823"/>
      <c r="AL29" s="823"/>
      <c r="AM29" s="823"/>
      <c r="AN29" s="824"/>
      <c r="AO29" s="825"/>
      <c r="AP29" s="824"/>
    </row>
    <row r="30" spans="1:42" ht="15" customHeight="1" x14ac:dyDescent="0.2">
      <c r="A30" s="227"/>
      <c r="B30" s="118" t="s">
        <v>1232</v>
      </c>
      <c r="C30" s="15" t="s">
        <v>850</v>
      </c>
      <c r="D30" s="16"/>
      <c r="E30" s="20"/>
      <c r="F30" s="20"/>
      <c r="G30" s="20"/>
      <c r="H30" s="52"/>
      <c r="I30" s="51"/>
      <c r="J30" s="51"/>
      <c r="K30" s="52"/>
      <c r="L30" s="18"/>
      <c r="M30" s="103"/>
      <c r="O30" s="281"/>
      <c r="P30" s="282"/>
      <c r="Q30" s="282"/>
      <c r="R30" s="282"/>
      <c r="S30" s="282"/>
      <c r="T30" s="281"/>
      <c r="U30" s="282"/>
      <c r="V30" s="282"/>
      <c r="W30" s="282"/>
      <c r="X30" s="282"/>
      <c r="Y30" s="282"/>
      <c r="Z30" s="282"/>
      <c r="AA30" s="282"/>
      <c r="AB30" s="281"/>
      <c r="AC30" s="282"/>
      <c r="AD30" s="282"/>
      <c r="AE30" s="281"/>
      <c r="AF30" s="282"/>
      <c r="AG30" s="282"/>
      <c r="AH30" s="757"/>
      <c r="AI30" s="432"/>
      <c r="AJ30" s="392"/>
      <c r="AK30" s="392"/>
      <c r="AL30" s="392"/>
      <c r="AM30" s="392"/>
      <c r="AN30" s="433"/>
      <c r="AO30" s="284"/>
      <c r="AP30" s="286"/>
    </row>
    <row r="31" spans="1:42" s="68" customFormat="1" ht="15" customHeight="1" x14ac:dyDescent="0.2">
      <c r="A31" s="609" t="s">
        <v>1345</v>
      </c>
      <c r="B31" s="94" t="s">
        <v>519</v>
      </c>
      <c r="C31" s="91" t="s">
        <v>62</v>
      </c>
      <c r="D31" s="65">
        <v>2</v>
      </c>
      <c r="E31" s="65">
        <v>10</v>
      </c>
      <c r="F31" s="65">
        <v>0</v>
      </c>
      <c r="G31" s="65">
        <v>0</v>
      </c>
      <c r="H31" s="65">
        <v>1</v>
      </c>
      <c r="I31" s="65">
        <v>0</v>
      </c>
      <c r="J31" s="65">
        <v>1</v>
      </c>
      <c r="K31" s="66">
        <f>SUM(E31,G31,I31)</f>
        <v>10</v>
      </c>
      <c r="L31" s="66">
        <f>((E31*F31)*1.5)+((G31*H31)*1)+((I31*J31)*1)</f>
        <v>0</v>
      </c>
      <c r="M31" s="413"/>
      <c r="O31" s="610" t="s">
        <v>1473</v>
      </c>
      <c r="P31" s="609"/>
      <c r="Q31" s="609"/>
      <c r="R31" s="823"/>
      <c r="S31" s="823"/>
      <c r="T31" s="825"/>
      <c r="U31" s="823"/>
      <c r="V31" s="823"/>
      <c r="W31" s="823"/>
      <c r="X31" s="823"/>
      <c r="Y31" s="823"/>
      <c r="Z31" s="823"/>
      <c r="AA31" s="823"/>
      <c r="AB31" s="826" t="s">
        <v>1473</v>
      </c>
      <c r="AC31" s="827"/>
      <c r="AD31" s="827"/>
      <c r="AE31" s="826"/>
      <c r="AF31" s="827"/>
      <c r="AG31" s="827"/>
      <c r="AH31" s="965"/>
      <c r="AI31" s="825" t="s">
        <v>1431</v>
      </c>
      <c r="AJ31" s="823"/>
      <c r="AK31" s="823"/>
      <c r="AL31" s="823"/>
      <c r="AM31" s="823"/>
      <c r="AN31" s="824"/>
      <c r="AO31" s="825"/>
      <c r="AP31" s="824"/>
    </row>
    <row r="32" spans="1:42" ht="12.75" x14ac:dyDescent="0.2">
      <c r="A32" s="227"/>
      <c r="B32" s="682" t="s">
        <v>1233</v>
      </c>
      <c r="C32" s="44" t="s">
        <v>852</v>
      </c>
      <c r="D32" s="45"/>
      <c r="E32" s="20"/>
      <c r="F32" s="20"/>
      <c r="G32" s="21"/>
      <c r="H32" s="46"/>
      <c r="I32" s="45"/>
      <c r="J32" s="46"/>
      <c r="K32" s="46" t="s">
        <v>19</v>
      </c>
      <c r="L32" s="18" t="s">
        <v>19</v>
      </c>
      <c r="M32" s="103"/>
      <c r="O32" s="281"/>
      <c r="P32" s="282"/>
      <c r="Q32" s="282"/>
      <c r="R32" s="282"/>
      <c r="S32" s="282"/>
      <c r="T32" s="281"/>
      <c r="U32" s="282"/>
      <c r="V32" s="282"/>
      <c r="W32" s="282"/>
      <c r="X32" s="282"/>
      <c r="Y32" s="282"/>
      <c r="Z32" s="282"/>
      <c r="AA32" s="282"/>
      <c r="AB32" s="281"/>
      <c r="AC32" s="282"/>
      <c r="AD32" s="282"/>
      <c r="AE32" s="281"/>
      <c r="AF32" s="282"/>
      <c r="AG32" s="282"/>
      <c r="AH32" s="757"/>
      <c r="AI32" s="432"/>
      <c r="AJ32" s="392"/>
      <c r="AK32" s="392"/>
      <c r="AL32" s="392"/>
      <c r="AM32" s="392"/>
      <c r="AN32" s="433"/>
      <c r="AO32" s="284"/>
      <c r="AP32" s="286"/>
    </row>
    <row r="33" spans="1:42" ht="15" customHeight="1" x14ac:dyDescent="0.2">
      <c r="A33" s="227"/>
      <c r="B33" s="119" t="s">
        <v>1234</v>
      </c>
      <c r="C33" s="48" t="s">
        <v>379</v>
      </c>
      <c r="D33" s="20">
        <v>3</v>
      </c>
      <c r="E33" s="20">
        <v>14</v>
      </c>
      <c r="F33" s="20">
        <v>1</v>
      </c>
      <c r="G33" s="21">
        <v>6</v>
      </c>
      <c r="H33" s="21">
        <v>1</v>
      </c>
      <c r="I33" s="20">
        <v>0</v>
      </c>
      <c r="J33" s="21">
        <v>1</v>
      </c>
      <c r="K33" s="18">
        <f>SUM(E33,G33,I33)</f>
        <v>20</v>
      </c>
      <c r="L33" s="18">
        <f>((E33*F33)*1.5)+((G33*H33)*1)+((I33*J33)*1)</f>
        <v>27</v>
      </c>
      <c r="M33" s="103" t="s">
        <v>738</v>
      </c>
      <c r="O33" s="287" t="s">
        <v>1421</v>
      </c>
      <c r="P33" s="227"/>
      <c r="Q33" s="227"/>
      <c r="R33" s="288"/>
      <c r="S33" s="288"/>
      <c r="T33" s="743">
        <v>1.5</v>
      </c>
      <c r="U33" s="289" t="s">
        <v>908</v>
      </c>
      <c r="V33" s="289"/>
      <c r="W33" s="289"/>
      <c r="X33" s="289"/>
      <c r="Y33" s="289"/>
      <c r="Z33" s="289"/>
      <c r="AA33" s="289"/>
      <c r="AB33" s="290"/>
      <c r="AC33" s="291"/>
      <c r="AD33" s="291"/>
      <c r="AE33" s="290">
        <v>3</v>
      </c>
      <c r="AF33" s="291" t="s">
        <v>908</v>
      </c>
      <c r="AG33" s="291"/>
      <c r="AH33" s="758"/>
      <c r="AI33" s="743" t="s">
        <v>1423</v>
      </c>
      <c r="AJ33" s="289" t="s">
        <v>908</v>
      </c>
      <c r="AK33" s="289"/>
      <c r="AL33" s="289"/>
      <c r="AM33" s="289"/>
      <c r="AN33" s="763"/>
      <c r="AO33" s="293"/>
      <c r="AP33" s="295"/>
    </row>
    <row r="34" spans="1:42" ht="15" customHeight="1" x14ac:dyDescent="0.2">
      <c r="A34" s="227"/>
      <c r="B34" s="118" t="s">
        <v>1235</v>
      </c>
      <c r="C34" s="15" t="s">
        <v>855</v>
      </c>
      <c r="D34" s="16"/>
      <c r="E34" s="20"/>
      <c r="F34" s="20"/>
      <c r="G34" s="20"/>
      <c r="H34" s="17"/>
      <c r="I34" s="17"/>
      <c r="J34" s="17"/>
      <c r="K34" s="17"/>
      <c r="L34" s="20"/>
      <c r="M34" s="105"/>
      <c r="O34" s="281"/>
      <c r="P34" s="282"/>
      <c r="Q34" s="282"/>
      <c r="R34" s="282"/>
      <c r="S34" s="282"/>
      <c r="T34" s="281"/>
      <c r="U34" s="282"/>
      <c r="V34" s="282"/>
      <c r="W34" s="282"/>
      <c r="X34" s="282"/>
      <c r="Y34" s="282"/>
      <c r="Z34" s="282"/>
      <c r="AA34" s="282"/>
      <c r="AB34" s="281"/>
      <c r="AC34" s="282"/>
      <c r="AD34" s="282"/>
      <c r="AE34" s="281"/>
      <c r="AF34" s="282"/>
      <c r="AG34" s="282"/>
      <c r="AH34" s="757"/>
      <c r="AI34" s="432"/>
      <c r="AJ34" s="392"/>
      <c r="AK34" s="392"/>
      <c r="AL34" s="392"/>
      <c r="AM34" s="392"/>
      <c r="AN34" s="433"/>
      <c r="AO34" s="432"/>
      <c r="AP34" s="433"/>
    </row>
    <row r="35" spans="1:42" s="90" customFormat="1" ht="23.25" customHeight="1" x14ac:dyDescent="0.2">
      <c r="A35" s="620"/>
      <c r="B35" s="95" t="s">
        <v>1236</v>
      </c>
      <c r="C35" s="97" t="s">
        <v>380</v>
      </c>
      <c r="D35" s="89">
        <v>2</v>
      </c>
      <c r="E35" s="1605">
        <v>10</v>
      </c>
      <c r="F35" s="89">
        <v>0</v>
      </c>
      <c r="G35" s="1606">
        <v>0</v>
      </c>
      <c r="H35" s="92">
        <v>1</v>
      </c>
      <c r="I35" s="1605">
        <v>2</v>
      </c>
      <c r="J35" s="92">
        <v>1</v>
      </c>
      <c r="K35" s="107">
        <f>SUM(E35,G35,I35)</f>
        <v>12</v>
      </c>
      <c r="L35" s="1698">
        <v>0</v>
      </c>
      <c r="M35" s="1615" t="s">
        <v>1878</v>
      </c>
      <c r="O35" s="563"/>
      <c r="P35" s="620"/>
      <c r="Q35" s="620"/>
      <c r="R35" s="294"/>
      <c r="S35" s="294"/>
      <c r="T35" s="293"/>
      <c r="U35" s="294"/>
      <c r="V35" s="294"/>
      <c r="W35" s="294"/>
      <c r="X35" s="294"/>
      <c r="Y35" s="294"/>
      <c r="Z35" s="294"/>
      <c r="AA35" s="294"/>
      <c r="AB35" s="1198"/>
      <c r="AC35" s="1199"/>
      <c r="AD35" s="1199"/>
      <c r="AE35" s="1198"/>
      <c r="AF35" s="1199"/>
      <c r="AG35" s="1199"/>
      <c r="AH35" s="1203"/>
      <c r="AI35" s="293"/>
      <c r="AJ35" s="294"/>
      <c r="AK35" s="294"/>
      <c r="AL35" s="294"/>
      <c r="AM35" s="294"/>
      <c r="AN35" s="295"/>
      <c r="AO35" s="293"/>
      <c r="AP35" s="295"/>
    </row>
    <row r="36" spans="1:42" s="90" customFormat="1" ht="15" customHeight="1" x14ac:dyDescent="0.2">
      <c r="A36" s="620" t="s">
        <v>1500</v>
      </c>
      <c r="B36" s="95" t="s">
        <v>686</v>
      </c>
      <c r="C36" s="97" t="s">
        <v>59</v>
      </c>
      <c r="D36" s="89">
        <v>3</v>
      </c>
      <c r="E36" s="89">
        <v>10</v>
      </c>
      <c r="F36" s="89">
        <v>0</v>
      </c>
      <c r="G36" s="92">
        <v>22</v>
      </c>
      <c r="H36" s="92">
        <v>1</v>
      </c>
      <c r="I36" s="89">
        <v>0</v>
      </c>
      <c r="J36" s="92">
        <v>1</v>
      </c>
      <c r="K36" s="107">
        <f>SUM(E36,G36,I36)</f>
        <v>32</v>
      </c>
      <c r="L36" s="1698">
        <v>0</v>
      </c>
      <c r="M36" s="583" t="s">
        <v>404</v>
      </c>
      <c r="O36" s="563" t="s">
        <v>1525</v>
      </c>
      <c r="P36" s="620"/>
      <c r="Q36" s="620"/>
      <c r="R36" s="294"/>
      <c r="S36" s="294"/>
      <c r="T36" s="293">
        <v>1.5</v>
      </c>
      <c r="U36" s="294" t="s">
        <v>908</v>
      </c>
      <c r="V36" s="294"/>
      <c r="W36" s="294"/>
      <c r="X36" s="294"/>
      <c r="Y36" s="294"/>
      <c r="Z36" s="294"/>
      <c r="AA36" s="294"/>
      <c r="AB36" s="1198"/>
      <c r="AC36" s="1199"/>
      <c r="AD36" s="1199"/>
      <c r="AE36" s="1198">
        <v>3</v>
      </c>
      <c r="AF36" s="1199" t="s">
        <v>908</v>
      </c>
      <c r="AG36" s="1199"/>
      <c r="AH36" s="1203"/>
      <c r="AI36" s="293" t="s">
        <v>1423</v>
      </c>
      <c r="AJ36" s="294" t="s">
        <v>908</v>
      </c>
      <c r="AK36" s="294"/>
      <c r="AL36" s="294"/>
      <c r="AM36" s="294"/>
      <c r="AN36" s="295"/>
      <c r="AO36" s="293"/>
      <c r="AP36" s="295"/>
    </row>
    <row r="37" spans="1:42" s="90" customFormat="1" ht="15" customHeight="1" x14ac:dyDescent="0.2">
      <c r="A37" s="620" t="s">
        <v>1499</v>
      </c>
      <c r="B37" s="95" t="s">
        <v>985</v>
      </c>
      <c r="C37" s="97" t="s">
        <v>310</v>
      </c>
      <c r="D37" s="89">
        <v>4</v>
      </c>
      <c r="E37" s="89">
        <v>12</v>
      </c>
      <c r="F37" s="89">
        <v>0</v>
      </c>
      <c r="G37" s="92">
        <v>20</v>
      </c>
      <c r="H37" s="92">
        <v>1</v>
      </c>
      <c r="I37" s="89">
        <v>0</v>
      </c>
      <c r="J37" s="92">
        <v>1</v>
      </c>
      <c r="K37" s="107">
        <f>SUM(E37,G37,I37)</f>
        <v>32</v>
      </c>
      <c r="L37" s="1698">
        <v>0</v>
      </c>
      <c r="M37" s="583" t="s">
        <v>405</v>
      </c>
      <c r="O37" s="563" t="s">
        <v>1409</v>
      </c>
      <c r="P37" s="620"/>
      <c r="Q37" s="620"/>
      <c r="R37" s="294"/>
      <c r="S37" s="294"/>
      <c r="T37" s="293">
        <v>2</v>
      </c>
      <c r="U37" s="294" t="s">
        <v>908</v>
      </c>
      <c r="V37" s="294"/>
      <c r="W37" s="294"/>
      <c r="X37" s="294"/>
      <c r="Y37" s="294"/>
      <c r="Z37" s="294"/>
      <c r="AA37" s="294"/>
      <c r="AB37" s="1198"/>
      <c r="AC37" s="1199"/>
      <c r="AD37" s="1199"/>
      <c r="AE37" s="1198">
        <v>4</v>
      </c>
      <c r="AF37" s="1199" t="s">
        <v>908</v>
      </c>
      <c r="AG37" s="1199"/>
      <c r="AH37" s="1203"/>
      <c r="AI37" s="293" t="s">
        <v>1427</v>
      </c>
      <c r="AJ37" s="294" t="s">
        <v>908</v>
      </c>
      <c r="AK37" s="294"/>
      <c r="AL37" s="294"/>
      <c r="AM37" s="294"/>
      <c r="AN37" s="295"/>
      <c r="AO37" s="293"/>
      <c r="AP37" s="295"/>
    </row>
    <row r="38" spans="1:42" ht="15" customHeight="1" x14ac:dyDescent="0.2">
      <c r="A38" s="227" t="s">
        <v>1497</v>
      </c>
      <c r="B38" s="119" t="s">
        <v>1237</v>
      </c>
      <c r="C38" s="48" t="s">
        <v>377</v>
      </c>
      <c r="D38" s="470">
        <v>4</v>
      </c>
      <c r="E38" s="20">
        <v>20</v>
      </c>
      <c r="F38" s="20">
        <v>1</v>
      </c>
      <c r="G38" s="21">
        <v>10</v>
      </c>
      <c r="H38" s="21">
        <v>1</v>
      </c>
      <c r="I38" s="20">
        <v>0</v>
      </c>
      <c r="J38" s="21">
        <v>1</v>
      </c>
      <c r="K38" s="18">
        <f>SUM(E38,G38,I38)</f>
        <v>30</v>
      </c>
      <c r="L38" s="18">
        <f>((E38*F38)*1.5)+((G38*H38)*1)+((I38*J38)*1)</f>
        <v>40</v>
      </c>
      <c r="M38" s="103"/>
      <c r="O38" s="287" t="s">
        <v>1409</v>
      </c>
      <c r="P38" s="227"/>
      <c r="Q38" s="227"/>
      <c r="R38" s="288"/>
      <c r="S38" s="288"/>
      <c r="T38" s="743">
        <v>2</v>
      </c>
      <c r="U38" s="289" t="s">
        <v>908</v>
      </c>
      <c r="V38" s="289"/>
      <c r="W38" s="289"/>
      <c r="X38" s="289"/>
      <c r="Y38" s="289"/>
      <c r="Z38" s="289"/>
      <c r="AA38" s="289"/>
      <c r="AB38" s="290"/>
      <c r="AC38" s="291"/>
      <c r="AD38" s="291"/>
      <c r="AE38" s="290">
        <v>4</v>
      </c>
      <c r="AF38" s="291" t="s">
        <v>908</v>
      </c>
      <c r="AG38" s="291"/>
      <c r="AH38" s="758"/>
      <c r="AI38" s="743" t="s">
        <v>1427</v>
      </c>
      <c r="AJ38" s="289" t="s">
        <v>908</v>
      </c>
      <c r="AK38" s="289"/>
      <c r="AL38" s="289"/>
      <c r="AM38" s="289"/>
      <c r="AN38" s="763"/>
      <c r="AO38" s="293"/>
      <c r="AP38" s="295"/>
    </row>
    <row r="39" spans="1:42" s="90" customFormat="1" ht="15" customHeight="1" x14ac:dyDescent="0.2">
      <c r="A39" s="620" t="s">
        <v>1498</v>
      </c>
      <c r="B39" s="95" t="s">
        <v>987</v>
      </c>
      <c r="C39" s="97" t="s">
        <v>604</v>
      </c>
      <c r="D39" s="89">
        <v>4</v>
      </c>
      <c r="E39" s="89">
        <v>22</v>
      </c>
      <c r="F39" s="89">
        <v>1</v>
      </c>
      <c r="G39" s="92">
        <v>8</v>
      </c>
      <c r="H39" s="92">
        <v>1</v>
      </c>
      <c r="I39" s="89">
        <v>0</v>
      </c>
      <c r="J39" s="92">
        <v>1</v>
      </c>
      <c r="K39" s="107">
        <f>SUM(E39,G39,I39)</f>
        <v>30</v>
      </c>
      <c r="L39" s="107">
        <f>((E39*F39)*1.5)+((G39*H39)*1)+((I39*J39)*1)</f>
        <v>41</v>
      </c>
      <c r="M39" s="583" t="s">
        <v>735</v>
      </c>
      <c r="O39" s="563" t="s">
        <v>1409</v>
      </c>
      <c r="P39" s="620"/>
      <c r="Q39" s="620"/>
      <c r="R39" s="294"/>
      <c r="S39" s="294"/>
      <c r="T39" s="293">
        <v>2</v>
      </c>
      <c r="U39" s="294" t="s">
        <v>908</v>
      </c>
      <c r="V39" s="294"/>
      <c r="W39" s="294"/>
      <c r="X39" s="294"/>
      <c r="Y39" s="294"/>
      <c r="Z39" s="294"/>
      <c r="AA39" s="294"/>
      <c r="AB39" s="1198"/>
      <c r="AC39" s="1199"/>
      <c r="AD39" s="1199"/>
      <c r="AE39" s="1198">
        <v>4</v>
      </c>
      <c r="AF39" s="1199" t="s">
        <v>908</v>
      </c>
      <c r="AG39" s="1199"/>
      <c r="AH39" s="1203"/>
      <c r="AI39" s="293" t="s">
        <v>1427</v>
      </c>
      <c r="AJ39" s="294" t="s">
        <v>908</v>
      </c>
      <c r="AK39" s="294"/>
      <c r="AL39" s="294"/>
      <c r="AM39" s="294"/>
      <c r="AN39" s="295"/>
      <c r="AO39" s="293"/>
      <c r="AP39" s="295"/>
    </row>
    <row r="40" spans="1:42" ht="15" customHeight="1" x14ac:dyDescent="0.2">
      <c r="A40" s="227"/>
      <c r="B40" s="118" t="s">
        <v>1238</v>
      </c>
      <c r="C40" s="44" t="s">
        <v>858</v>
      </c>
      <c r="D40" s="16"/>
      <c r="E40" s="20"/>
      <c r="F40" s="20"/>
      <c r="G40" s="20"/>
      <c r="H40" s="52"/>
      <c r="I40" s="51"/>
      <c r="J40" s="51"/>
      <c r="K40" s="52"/>
      <c r="L40" s="18"/>
      <c r="M40" s="103"/>
      <c r="O40" s="281"/>
      <c r="P40" s="282"/>
      <c r="Q40" s="282"/>
      <c r="R40" s="282"/>
      <c r="S40" s="282"/>
      <c r="T40" s="281"/>
      <c r="U40" s="282"/>
      <c r="V40" s="282"/>
      <c r="W40" s="282"/>
      <c r="X40" s="282"/>
      <c r="Y40" s="282"/>
      <c r="Z40" s="282"/>
      <c r="AA40" s="282"/>
      <c r="AB40" s="281"/>
      <c r="AC40" s="282"/>
      <c r="AD40" s="282"/>
      <c r="AE40" s="281"/>
      <c r="AF40" s="282"/>
      <c r="AG40" s="282"/>
      <c r="AH40" s="757"/>
      <c r="AI40" s="432"/>
      <c r="AJ40" s="392"/>
      <c r="AK40" s="392"/>
      <c r="AL40" s="392"/>
      <c r="AM40" s="392"/>
      <c r="AN40" s="433"/>
      <c r="AO40" s="284"/>
      <c r="AP40" s="286"/>
    </row>
    <row r="41" spans="1:42" s="68" customFormat="1" ht="19.5" customHeight="1" x14ac:dyDescent="0.2">
      <c r="A41" s="609" t="s">
        <v>1346</v>
      </c>
      <c r="B41" s="123" t="s">
        <v>549</v>
      </c>
      <c r="C41" s="130" t="s">
        <v>61</v>
      </c>
      <c r="D41" s="64">
        <v>2</v>
      </c>
      <c r="E41" s="65">
        <v>0</v>
      </c>
      <c r="F41" s="65">
        <v>1</v>
      </c>
      <c r="G41" s="65">
        <v>20</v>
      </c>
      <c r="H41" s="65">
        <v>1</v>
      </c>
      <c r="I41" s="65">
        <v>0</v>
      </c>
      <c r="J41" s="64">
        <v>1</v>
      </c>
      <c r="K41" s="66">
        <f>SUM(E41,G41,I41)</f>
        <v>20</v>
      </c>
      <c r="L41" s="66">
        <f>((E41*F41)*1.5)+((G41*H41)*1)+((I41*J41)*1)</f>
        <v>20</v>
      </c>
      <c r="M41" s="413" t="s">
        <v>52</v>
      </c>
      <c r="O41" s="610" t="s">
        <v>1416</v>
      </c>
      <c r="P41" s="609"/>
      <c r="Q41" s="609" t="s">
        <v>1416</v>
      </c>
      <c r="R41" s="823"/>
      <c r="S41" s="823"/>
      <c r="T41" s="825"/>
      <c r="U41" s="823"/>
      <c r="V41" s="823"/>
      <c r="W41" s="823"/>
      <c r="X41" s="823"/>
      <c r="Y41" s="823"/>
      <c r="Z41" s="823"/>
      <c r="AA41" s="823"/>
      <c r="AB41" s="826" t="s">
        <v>1416</v>
      </c>
      <c r="AC41" s="827"/>
      <c r="AD41" s="827" t="s">
        <v>1416</v>
      </c>
      <c r="AE41" s="826"/>
      <c r="AF41" s="827"/>
      <c r="AG41" s="827"/>
      <c r="AH41" s="965"/>
      <c r="AI41" s="1914" t="s">
        <v>1562</v>
      </c>
      <c r="AJ41" s="1915"/>
      <c r="AK41" s="1915"/>
      <c r="AL41" s="1915"/>
      <c r="AM41" s="1915"/>
      <c r="AN41" s="1915"/>
      <c r="AO41" s="1915"/>
      <c r="AP41" s="1916"/>
    </row>
    <row r="42" spans="1:42" ht="15" customHeight="1" thickBot="1" x14ac:dyDescent="0.25">
      <c r="A42" s="227" t="s">
        <v>1501</v>
      </c>
      <c r="B42" s="119" t="s">
        <v>1239</v>
      </c>
      <c r="C42" s="48" t="s">
        <v>378</v>
      </c>
      <c r="D42" s="20">
        <v>4</v>
      </c>
      <c r="E42" s="20">
        <v>18</v>
      </c>
      <c r="F42" s="20">
        <v>1</v>
      </c>
      <c r="G42" s="21">
        <v>12</v>
      </c>
      <c r="H42" s="21">
        <v>1</v>
      </c>
      <c r="I42" s="20">
        <v>0</v>
      </c>
      <c r="J42" s="21">
        <v>1</v>
      </c>
      <c r="K42" s="18">
        <f>SUM(E42,G42,I42)</f>
        <v>30</v>
      </c>
      <c r="L42" s="18">
        <f>((E42*F42)*1.5)+((G42*H42)*1)+((I42*J42)*1)</f>
        <v>39</v>
      </c>
      <c r="M42" s="103"/>
      <c r="O42" s="731" t="s">
        <v>1409</v>
      </c>
      <c r="P42" s="732"/>
      <c r="Q42" s="732"/>
      <c r="R42" s="733"/>
      <c r="S42" s="733"/>
      <c r="T42" s="744">
        <v>2</v>
      </c>
      <c r="U42" s="745" t="s">
        <v>908</v>
      </c>
      <c r="V42" s="745"/>
      <c r="W42" s="745"/>
      <c r="X42" s="745"/>
      <c r="Y42" s="745"/>
      <c r="Z42" s="745"/>
      <c r="AA42" s="745"/>
      <c r="AB42" s="740"/>
      <c r="AC42" s="741"/>
      <c r="AD42" s="741"/>
      <c r="AE42" s="740">
        <v>4</v>
      </c>
      <c r="AF42" s="741" t="s">
        <v>908</v>
      </c>
      <c r="AG42" s="741"/>
      <c r="AH42" s="759"/>
      <c r="AI42" s="744" t="s">
        <v>1427</v>
      </c>
      <c r="AJ42" s="745" t="s">
        <v>908</v>
      </c>
      <c r="AK42" s="745"/>
      <c r="AL42" s="745"/>
      <c r="AM42" s="745"/>
      <c r="AN42" s="764"/>
      <c r="AO42" s="753"/>
      <c r="AP42" s="755"/>
    </row>
    <row r="43" spans="1:42" ht="15" customHeight="1" x14ac:dyDescent="0.2">
      <c r="B43" s="60" t="s">
        <v>19</v>
      </c>
      <c r="C43" s="34" t="s">
        <v>31</v>
      </c>
      <c r="D43" s="38">
        <f>SUM(D29:D42)</f>
        <v>30</v>
      </c>
      <c r="E43" s="38">
        <f>SUM(E28:E42)</f>
        <v>118</v>
      </c>
      <c r="F43" s="39">
        <v>1</v>
      </c>
      <c r="G43" s="38">
        <f>SUM(G28:G42)</f>
        <v>110</v>
      </c>
      <c r="H43" s="39">
        <v>1</v>
      </c>
      <c r="I43" s="38">
        <f>SUM(I28:I42)</f>
        <v>2</v>
      </c>
      <c r="J43" s="39">
        <v>1</v>
      </c>
      <c r="K43" s="37">
        <f>SUM(K29:K42)</f>
        <v>236</v>
      </c>
      <c r="L43" s="37">
        <f>SUM(L29:L42)</f>
        <v>182</v>
      </c>
      <c r="M43" s="411"/>
    </row>
    <row r="44" spans="1:42" ht="15" customHeight="1" thickBot="1" x14ac:dyDescent="0.25">
      <c r="B44" s="54"/>
      <c r="C44" s="125" t="s">
        <v>22</v>
      </c>
      <c r="D44" s="1">
        <f>SUM(D29:D43)</f>
        <v>60</v>
      </c>
      <c r="E44" s="1">
        <f>SUM(E23,E43)</f>
        <v>230</v>
      </c>
      <c r="F44" s="4">
        <v>1</v>
      </c>
      <c r="G44" s="1">
        <f>SUM(G23,G43)</f>
        <v>178</v>
      </c>
      <c r="H44" s="6">
        <v>1</v>
      </c>
      <c r="I44" s="1">
        <f>SUM(I23,I43)</f>
        <v>2</v>
      </c>
      <c r="J44" s="4">
        <v>1</v>
      </c>
      <c r="K44" s="37">
        <f>SUM(K23,K43)</f>
        <v>432</v>
      </c>
      <c r="L44" s="37">
        <f>SUM(L23,L43)</f>
        <v>307</v>
      </c>
      <c r="M44" s="415"/>
    </row>
    <row r="45" spans="1:42" ht="15" customHeight="1" thickBot="1" x14ac:dyDescent="0.25">
      <c r="B45" s="54"/>
      <c r="C45" s="126"/>
      <c r="D45" s="28"/>
      <c r="E45" s="28"/>
      <c r="F45" s="29"/>
      <c r="G45" s="28"/>
      <c r="H45" s="30"/>
      <c r="I45" s="28"/>
      <c r="J45" s="29"/>
      <c r="K45" s="84"/>
      <c r="L45" s="84"/>
      <c r="M45" s="416"/>
      <c r="O45" s="1920" t="s">
        <v>559</v>
      </c>
      <c r="P45" s="1921"/>
      <c r="Q45" s="1921"/>
      <c r="R45" s="1921"/>
      <c r="S45" s="1921"/>
      <c r="T45" s="1921"/>
      <c r="U45" s="1921"/>
      <c r="V45" s="1921"/>
      <c r="W45" s="1921"/>
      <c r="X45" s="1921"/>
      <c r="Y45" s="1921"/>
      <c r="Z45" s="1921"/>
      <c r="AA45" s="1921"/>
      <c r="AB45" s="1980" t="s">
        <v>560</v>
      </c>
      <c r="AC45" s="1981"/>
      <c r="AD45" s="1981"/>
      <c r="AE45" s="1981"/>
      <c r="AF45" s="1981"/>
      <c r="AG45" s="1981"/>
      <c r="AH45" s="1982"/>
      <c r="AI45" s="1902" t="s">
        <v>608</v>
      </c>
      <c r="AJ45" s="1903"/>
      <c r="AK45" s="1903"/>
      <c r="AL45" s="1903"/>
      <c r="AM45" s="1903"/>
      <c r="AN45" s="2066"/>
      <c r="AO45" s="1917" t="s">
        <v>607</v>
      </c>
      <c r="AP45" s="1919"/>
    </row>
    <row r="46" spans="1:42" ht="15" customHeight="1" x14ac:dyDescent="0.2">
      <c r="B46" s="54"/>
      <c r="C46" s="126"/>
      <c r="D46" s="28"/>
      <c r="E46" s="28"/>
      <c r="F46" s="29"/>
      <c r="G46" s="28"/>
      <c r="H46" s="30"/>
      <c r="I46" s="29"/>
      <c r="J46" s="29"/>
      <c r="K46" s="31"/>
      <c r="L46" s="32"/>
      <c r="M46" s="416"/>
      <c r="O46" s="1969" t="s">
        <v>561</v>
      </c>
      <c r="P46" s="1967"/>
      <c r="Q46" s="1967"/>
      <c r="R46" s="1967"/>
      <c r="S46" s="1967"/>
      <c r="T46" s="2020" t="s">
        <v>562</v>
      </c>
      <c r="U46" s="2021"/>
      <c r="V46" s="2021"/>
      <c r="W46" s="2021"/>
      <c r="X46" s="2021"/>
      <c r="Y46" s="2021"/>
      <c r="Z46" s="2021"/>
      <c r="AA46" s="2021"/>
      <c r="AB46" s="1970" t="s">
        <v>563</v>
      </c>
      <c r="AC46" s="1971"/>
      <c r="AD46" s="1971"/>
      <c r="AE46" s="1970" t="s">
        <v>564</v>
      </c>
      <c r="AF46" s="1971"/>
      <c r="AG46" s="1971"/>
      <c r="AH46" s="1971"/>
      <c r="AI46" s="1863" t="s">
        <v>613</v>
      </c>
      <c r="AJ46" s="1849"/>
      <c r="AK46" s="1849"/>
      <c r="AL46" s="1849"/>
      <c r="AM46" s="1849"/>
      <c r="AN46" s="1850"/>
      <c r="AO46" s="1906" t="s">
        <v>565</v>
      </c>
      <c r="AP46" s="1908"/>
    </row>
    <row r="47" spans="1:42" ht="21.75" customHeight="1" x14ac:dyDescent="0.2">
      <c r="B47" s="56" t="s">
        <v>641</v>
      </c>
      <c r="C47" s="56" t="s">
        <v>419</v>
      </c>
      <c r="D47" s="109" t="s">
        <v>5</v>
      </c>
      <c r="E47" s="1239" t="s">
        <v>304</v>
      </c>
      <c r="F47" s="106"/>
      <c r="G47" s="106"/>
      <c r="H47" s="106"/>
      <c r="I47" s="106"/>
      <c r="J47" s="106"/>
      <c r="K47" s="106"/>
      <c r="L47" s="106"/>
      <c r="M47" s="1236"/>
      <c r="O47" s="477" t="s">
        <v>566</v>
      </c>
      <c r="P47" s="476" t="s">
        <v>567</v>
      </c>
      <c r="Q47" s="476" t="s">
        <v>568</v>
      </c>
      <c r="R47" s="476" t="s">
        <v>569</v>
      </c>
      <c r="S47" s="476" t="s">
        <v>570</v>
      </c>
      <c r="T47" s="1975" t="s">
        <v>566</v>
      </c>
      <c r="U47" s="1976"/>
      <c r="V47" s="1976" t="s">
        <v>567</v>
      </c>
      <c r="W47" s="1976"/>
      <c r="X47" s="1976" t="s">
        <v>572</v>
      </c>
      <c r="Y47" s="1976"/>
      <c r="Z47" s="1976" t="s">
        <v>570</v>
      </c>
      <c r="AA47" s="1976"/>
      <c r="AB47" s="273" t="s">
        <v>566</v>
      </c>
      <c r="AC47" s="274" t="s">
        <v>567</v>
      </c>
      <c r="AD47" s="274" t="s">
        <v>568</v>
      </c>
      <c r="AE47" s="1989" t="s">
        <v>566</v>
      </c>
      <c r="AF47" s="2000"/>
      <c r="AG47" s="2019" t="s">
        <v>570</v>
      </c>
      <c r="AH47" s="2053"/>
      <c r="AI47" s="2054" t="s">
        <v>566</v>
      </c>
      <c r="AJ47" s="2055"/>
      <c r="AK47" s="2055" t="s">
        <v>572</v>
      </c>
      <c r="AL47" s="2055"/>
      <c r="AM47" s="2055" t="s">
        <v>570</v>
      </c>
      <c r="AN47" s="2056"/>
      <c r="AO47" s="1878" t="s">
        <v>566</v>
      </c>
      <c r="AP47" s="1874"/>
    </row>
    <row r="48" spans="1:42" ht="51" x14ac:dyDescent="0.2">
      <c r="A48" s="672" t="s">
        <v>1341</v>
      </c>
      <c r="B48" s="57" t="s">
        <v>1240</v>
      </c>
      <c r="C48" s="50" t="s">
        <v>16</v>
      </c>
      <c r="D48" s="7"/>
      <c r="E48" s="8" t="s">
        <v>7</v>
      </c>
      <c r="F48" s="8" t="s">
        <v>8</v>
      </c>
      <c r="G48" s="9" t="s">
        <v>9</v>
      </c>
      <c r="H48" s="10" t="s">
        <v>8</v>
      </c>
      <c r="I48" s="9" t="s">
        <v>10</v>
      </c>
      <c r="J48" s="10" t="s">
        <v>11</v>
      </c>
      <c r="K48" s="11" t="s">
        <v>12</v>
      </c>
      <c r="L48" s="1241" t="s">
        <v>13</v>
      </c>
      <c r="M48" s="410" t="s">
        <v>14</v>
      </c>
      <c r="O48" s="275" t="s">
        <v>573</v>
      </c>
      <c r="P48" s="276" t="s">
        <v>573</v>
      </c>
      <c r="Q48" s="276" t="s">
        <v>573</v>
      </c>
      <c r="R48" s="276" t="s">
        <v>573</v>
      </c>
      <c r="S48" s="276" t="s">
        <v>573</v>
      </c>
      <c r="T48" s="275" t="s">
        <v>573</v>
      </c>
      <c r="U48" s="276" t="s">
        <v>574</v>
      </c>
      <c r="V48" s="276" t="s">
        <v>573</v>
      </c>
      <c r="W48" s="276" t="s">
        <v>574</v>
      </c>
      <c r="X48" s="276" t="s">
        <v>573</v>
      </c>
      <c r="Y48" s="276" t="s">
        <v>574</v>
      </c>
      <c r="Z48" s="276" t="s">
        <v>573</v>
      </c>
      <c r="AA48" s="276" t="s">
        <v>574</v>
      </c>
      <c r="AB48" s="278" t="s">
        <v>573</v>
      </c>
      <c r="AC48" s="279" t="s">
        <v>573</v>
      </c>
      <c r="AD48" s="279" t="s">
        <v>573</v>
      </c>
      <c r="AE48" s="278" t="s">
        <v>573</v>
      </c>
      <c r="AF48" s="279" t="s">
        <v>574</v>
      </c>
      <c r="AG48" s="279" t="s">
        <v>573</v>
      </c>
      <c r="AH48" s="756" t="s">
        <v>574</v>
      </c>
      <c r="AI48" s="765" t="s">
        <v>573</v>
      </c>
      <c r="AJ48" s="423" t="s">
        <v>574</v>
      </c>
      <c r="AK48" s="423" t="s">
        <v>573</v>
      </c>
      <c r="AL48" s="423" t="s">
        <v>574</v>
      </c>
      <c r="AM48" s="423" t="s">
        <v>573</v>
      </c>
      <c r="AN48" s="766" t="s">
        <v>574</v>
      </c>
      <c r="AO48" s="380" t="s">
        <v>573</v>
      </c>
      <c r="AP48" s="382" t="s">
        <v>574</v>
      </c>
    </row>
    <row r="49" spans="1:42" ht="25.5" x14ac:dyDescent="0.2">
      <c r="A49" s="227"/>
      <c r="B49" s="118" t="s">
        <v>1241</v>
      </c>
      <c r="C49" s="15" t="s">
        <v>815</v>
      </c>
      <c r="D49" s="16"/>
      <c r="E49" s="20"/>
      <c r="F49" s="20"/>
      <c r="G49" s="20"/>
      <c r="H49" s="17"/>
      <c r="I49" s="17"/>
      <c r="J49" s="17"/>
      <c r="K49" s="17"/>
      <c r="L49" s="20"/>
      <c r="M49" s="103"/>
      <c r="O49" s="281"/>
      <c r="P49" s="282"/>
      <c r="Q49" s="282"/>
      <c r="R49" s="282"/>
      <c r="S49" s="282"/>
      <c r="T49" s="281"/>
      <c r="U49" s="282"/>
      <c r="V49" s="282"/>
      <c r="W49" s="282"/>
      <c r="X49" s="282"/>
      <c r="Y49" s="282"/>
      <c r="Z49" s="282"/>
      <c r="AA49" s="282"/>
      <c r="AB49" s="281"/>
      <c r="AC49" s="282"/>
      <c r="AD49" s="282"/>
      <c r="AE49" s="281"/>
      <c r="AF49" s="282"/>
      <c r="AG49" s="282"/>
      <c r="AH49" s="757"/>
      <c r="AI49" s="432"/>
      <c r="AJ49" s="392"/>
      <c r="AK49" s="392"/>
      <c r="AL49" s="392"/>
      <c r="AM49" s="392"/>
      <c r="AN49" s="433"/>
      <c r="AO49" s="284"/>
      <c r="AP49" s="286"/>
    </row>
    <row r="50" spans="1:42" s="90" customFormat="1" ht="15" customHeight="1" x14ac:dyDescent="0.2">
      <c r="A50" s="620" t="s">
        <v>1502</v>
      </c>
      <c r="B50" s="95" t="s">
        <v>999</v>
      </c>
      <c r="C50" s="97" t="s">
        <v>317</v>
      </c>
      <c r="D50" s="92">
        <v>4</v>
      </c>
      <c r="E50" s="89">
        <v>8</v>
      </c>
      <c r="F50" s="89">
        <v>0</v>
      </c>
      <c r="G50" s="89">
        <v>24</v>
      </c>
      <c r="H50" s="89">
        <v>0</v>
      </c>
      <c r="I50" s="89">
        <v>0</v>
      </c>
      <c r="J50" s="89">
        <v>0</v>
      </c>
      <c r="K50" s="107">
        <f>SUM(E50,G50,I50)</f>
        <v>32</v>
      </c>
      <c r="L50" s="107">
        <f>((E50*F50)*1.5)+((G50*H50)*1)+((I50*J50)*1)</f>
        <v>0</v>
      </c>
      <c r="M50" s="583" t="s">
        <v>388</v>
      </c>
      <c r="O50" s="563" t="s">
        <v>1409</v>
      </c>
      <c r="P50" s="620"/>
      <c r="Q50" s="620"/>
      <c r="R50" s="294"/>
      <c r="S50" s="294"/>
      <c r="T50" s="293">
        <v>2</v>
      </c>
      <c r="U50" s="294" t="s">
        <v>908</v>
      </c>
      <c r="V50" s="294"/>
      <c r="W50" s="294"/>
      <c r="X50" s="294"/>
      <c r="Y50" s="294"/>
      <c r="Z50" s="294"/>
      <c r="AA50" s="294"/>
      <c r="AB50" s="1198"/>
      <c r="AC50" s="1199"/>
      <c r="AD50" s="1199"/>
      <c r="AE50" s="1198">
        <v>4</v>
      </c>
      <c r="AF50" s="1199" t="s">
        <v>908</v>
      </c>
      <c r="AG50" s="1199"/>
      <c r="AH50" s="1203"/>
      <c r="AI50" s="293"/>
      <c r="AJ50" s="294"/>
      <c r="AK50" s="294"/>
      <c r="AL50" s="294"/>
      <c r="AM50" s="294"/>
      <c r="AN50" s="295"/>
      <c r="AO50" s="293" t="s">
        <v>1427</v>
      </c>
      <c r="AP50" s="295" t="s">
        <v>908</v>
      </c>
    </row>
    <row r="51" spans="1:42" s="90" customFormat="1" ht="15" customHeight="1" x14ac:dyDescent="0.2">
      <c r="A51" s="620" t="s">
        <v>1503</v>
      </c>
      <c r="B51" s="95" t="s">
        <v>1000</v>
      </c>
      <c r="C51" s="97" t="s">
        <v>318</v>
      </c>
      <c r="D51" s="92">
        <v>4</v>
      </c>
      <c r="E51" s="89">
        <v>6</v>
      </c>
      <c r="F51" s="89">
        <v>0</v>
      </c>
      <c r="G51" s="89">
        <v>14</v>
      </c>
      <c r="H51" s="89">
        <v>0</v>
      </c>
      <c r="I51" s="89">
        <v>12</v>
      </c>
      <c r="J51" s="89">
        <v>0</v>
      </c>
      <c r="K51" s="107">
        <f>SUM(E51,G51,I51)</f>
        <v>32</v>
      </c>
      <c r="L51" s="107">
        <f>((E51*F51)*1.5)+((G51*H51)*1)+((I51*J51)*1)</f>
        <v>0</v>
      </c>
      <c r="M51" s="583" t="s">
        <v>388</v>
      </c>
      <c r="O51" s="563" t="s">
        <v>1416</v>
      </c>
      <c r="P51" s="620"/>
      <c r="Q51" s="620"/>
      <c r="R51" s="294"/>
      <c r="S51" s="294" t="s">
        <v>1416</v>
      </c>
      <c r="T51" s="293">
        <v>2</v>
      </c>
      <c r="U51" s="294" t="s">
        <v>908</v>
      </c>
      <c r="V51" s="294"/>
      <c r="W51" s="294"/>
      <c r="X51" s="294"/>
      <c r="Y51" s="294"/>
      <c r="Z51" s="294"/>
      <c r="AA51" s="294"/>
      <c r="AB51" s="1198"/>
      <c r="AC51" s="1199"/>
      <c r="AD51" s="1199"/>
      <c r="AE51" s="1198">
        <v>4</v>
      </c>
      <c r="AF51" s="1199" t="s">
        <v>908</v>
      </c>
      <c r="AG51" s="1199"/>
      <c r="AH51" s="1203"/>
      <c r="AI51" s="293"/>
      <c r="AJ51" s="294"/>
      <c r="AK51" s="294"/>
      <c r="AL51" s="294"/>
      <c r="AM51" s="294"/>
      <c r="AN51" s="295"/>
      <c r="AO51" s="293" t="s">
        <v>1427</v>
      </c>
      <c r="AP51" s="295" t="s">
        <v>908</v>
      </c>
    </row>
    <row r="52" spans="1:42" ht="23.25" customHeight="1" x14ac:dyDescent="0.2">
      <c r="A52" s="227"/>
      <c r="B52" s="118" t="s">
        <v>1242</v>
      </c>
      <c r="C52" s="15" t="s">
        <v>845</v>
      </c>
      <c r="D52" s="16"/>
      <c r="E52" s="20"/>
      <c r="F52" s="20"/>
      <c r="G52" s="20"/>
      <c r="H52" s="17"/>
      <c r="I52" s="17"/>
      <c r="J52" s="17"/>
      <c r="K52" s="17"/>
      <c r="L52" s="20"/>
      <c r="M52" s="569"/>
      <c r="O52" s="281"/>
      <c r="P52" s="282"/>
      <c r="Q52" s="282"/>
      <c r="R52" s="282"/>
      <c r="S52" s="282"/>
      <c r="T52" s="281"/>
      <c r="U52" s="282"/>
      <c r="V52" s="282"/>
      <c r="W52" s="282"/>
      <c r="X52" s="282"/>
      <c r="Y52" s="282"/>
      <c r="Z52" s="282"/>
      <c r="AA52" s="282"/>
      <c r="AB52" s="281"/>
      <c r="AC52" s="282"/>
      <c r="AD52" s="282"/>
      <c r="AE52" s="281"/>
      <c r="AF52" s="282"/>
      <c r="AG52" s="282"/>
      <c r="AH52" s="757"/>
      <c r="AI52" s="432"/>
      <c r="AJ52" s="392"/>
      <c r="AK52" s="392"/>
      <c r="AL52" s="392"/>
      <c r="AM52" s="392"/>
      <c r="AN52" s="433"/>
      <c r="AO52" s="284"/>
      <c r="AP52" s="286"/>
    </row>
    <row r="53" spans="1:42" s="68" customFormat="1" ht="24" customHeight="1" x14ac:dyDescent="0.2">
      <c r="A53" s="609" t="s">
        <v>1348</v>
      </c>
      <c r="B53" s="94" t="s">
        <v>528</v>
      </c>
      <c r="C53" s="91" t="s">
        <v>69</v>
      </c>
      <c r="D53" s="65">
        <v>2</v>
      </c>
      <c r="E53" s="65">
        <v>20</v>
      </c>
      <c r="F53" s="65">
        <v>0</v>
      </c>
      <c r="G53" s="65">
        <v>0</v>
      </c>
      <c r="H53" s="65">
        <v>1</v>
      </c>
      <c r="I53" s="65">
        <v>0</v>
      </c>
      <c r="J53" s="65">
        <v>1</v>
      </c>
      <c r="K53" s="66">
        <f>SUM(E53,G53,I53)</f>
        <v>20</v>
      </c>
      <c r="L53" s="66">
        <f>((E53*F53)*1.5)+((G53*H53)*1)+((I53*J53)*1)</f>
        <v>0</v>
      </c>
      <c r="M53" s="466" t="s">
        <v>1871</v>
      </c>
      <c r="O53" s="610" t="s">
        <v>1409</v>
      </c>
      <c r="P53" s="609"/>
      <c r="Q53" s="609"/>
      <c r="R53" s="823"/>
      <c r="S53" s="823"/>
      <c r="T53" s="825"/>
      <c r="U53" s="823"/>
      <c r="V53" s="823"/>
      <c r="W53" s="823"/>
      <c r="X53" s="823"/>
      <c r="Y53" s="823"/>
      <c r="Z53" s="823"/>
      <c r="AA53" s="823"/>
      <c r="AB53" s="826" t="s">
        <v>1409</v>
      </c>
      <c r="AC53" s="827"/>
      <c r="AD53" s="827"/>
      <c r="AE53" s="826"/>
      <c r="AF53" s="827"/>
      <c r="AG53" s="827"/>
      <c r="AH53" s="965"/>
      <c r="AI53" s="825" t="s">
        <v>1431</v>
      </c>
      <c r="AJ53" s="823"/>
      <c r="AK53" s="823"/>
      <c r="AL53" s="823"/>
      <c r="AM53" s="823"/>
      <c r="AN53" s="824"/>
      <c r="AO53" s="825"/>
      <c r="AP53" s="824"/>
    </row>
    <row r="54" spans="1:42" ht="15" customHeight="1" x14ac:dyDescent="0.2">
      <c r="A54" s="227"/>
      <c r="B54" s="118" t="s">
        <v>1243</v>
      </c>
      <c r="C54" s="15" t="s">
        <v>856</v>
      </c>
      <c r="D54" s="16"/>
      <c r="E54" s="20"/>
      <c r="F54" s="20"/>
      <c r="G54" s="20"/>
      <c r="H54" s="17"/>
      <c r="I54" s="17"/>
      <c r="J54" s="17"/>
      <c r="K54" s="18" t="s">
        <v>19</v>
      </c>
      <c r="L54" s="18" t="s">
        <v>19</v>
      </c>
      <c r="M54" s="105"/>
      <c r="O54" s="281"/>
      <c r="P54" s="282"/>
      <c r="Q54" s="282"/>
      <c r="R54" s="282"/>
      <c r="S54" s="282"/>
      <c r="T54" s="281"/>
      <c r="U54" s="282"/>
      <c r="V54" s="282"/>
      <c r="W54" s="282"/>
      <c r="X54" s="282"/>
      <c r="Y54" s="282"/>
      <c r="Z54" s="282"/>
      <c r="AA54" s="282"/>
      <c r="AB54" s="281"/>
      <c r="AC54" s="282"/>
      <c r="AD54" s="282"/>
      <c r="AE54" s="281"/>
      <c r="AF54" s="282"/>
      <c r="AG54" s="282"/>
      <c r="AH54" s="757"/>
      <c r="AI54" s="432"/>
      <c r="AJ54" s="392"/>
      <c r="AK54" s="392"/>
      <c r="AL54" s="392"/>
      <c r="AM54" s="392"/>
      <c r="AN54" s="433"/>
      <c r="AO54" s="432"/>
      <c r="AP54" s="433"/>
    </row>
    <row r="55" spans="1:42" s="68" customFormat="1" ht="19.5" customHeight="1" x14ac:dyDescent="0.2">
      <c r="A55" s="609" t="s">
        <v>1347</v>
      </c>
      <c r="B55" s="94" t="s">
        <v>553</v>
      </c>
      <c r="C55" s="91" t="s">
        <v>66</v>
      </c>
      <c r="D55" s="64">
        <v>2</v>
      </c>
      <c r="E55" s="65">
        <v>2</v>
      </c>
      <c r="F55" s="65">
        <v>0</v>
      </c>
      <c r="G55" s="65">
        <v>14</v>
      </c>
      <c r="H55" s="65">
        <v>1</v>
      </c>
      <c r="I55" s="65">
        <v>0</v>
      </c>
      <c r="J55" s="65">
        <v>1</v>
      </c>
      <c r="K55" s="66">
        <v>16</v>
      </c>
      <c r="L55" s="66">
        <f>((E55*F55)*1.5)+((G55*H55)*1)+((I55*J55)*1)</f>
        <v>14</v>
      </c>
      <c r="M55" s="413" t="s">
        <v>58</v>
      </c>
      <c r="O55" s="610" t="s">
        <v>1473</v>
      </c>
      <c r="P55" s="609"/>
      <c r="Q55" s="609"/>
      <c r="R55" s="823"/>
      <c r="S55" s="823"/>
      <c r="T55" s="825"/>
      <c r="U55" s="823"/>
      <c r="V55" s="823"/>
      <c r="W55" s="823"/>
      <c r="X55" s="823"/>
      <c r="Y55" s="823"/>
      <c r="Z55" s="823"/>
      <c r="AA55" s="823"/>
      <c r="AB55" s="826" t="s">
        <v>1473</v>
      </c>
      <c r="AC55" s="827"/>
      <c r="AD55" s="827"/>
      <c r="AE55" s="826"/>
      <c r="AF55" s="827"/>
      <c r="AG55" s="827"/>
      <c r="AH55" s="965"/>
      <c r="AI55" s="825" t="s">
        <v>1431</v>
      </c>
      <c r="AJ55" s="823"/>
      <c r="AK55" s="823"/>
      <c r="AL55" s="823"/>
      <c r="AM55" s="823"/>
      <c r="AN55" s="824"/>
      <c r="AO55" s="825"/>
      <c r="AP55" s="824"/>
    </row>
    <row r="56" spans="1:42" s="90" customFormat="1" ht="27" customHeight="1" x14ac:dyDescent="0.2">
      <c r="A56" s="620" t="s">
        <v>1507</v>
      </c>
      <c r="B56" s="95" t="s">
        <v>525</v>
      </c>
      <c r="C56" s="206" t="s">
        <v>137</v>
      </c>
      <c r="D56" s="92">
        <v>2</v>
      </c>
      <c r="E56" s="89">
        <v>8</v>
      </c>
      <c r="F56" s="89">
        <v>0</v>
      </c>
      <c r="G56" s="89">
        <v>0</v>
      </c>
      <c r="H56" s="89">
        <v>1</v>
      </c>
      <c r="I56" s="89">
        <v>2</v>
      </c>
      <c r="J56" s="89">
        <v>1</v>
      </c>
      <c r="K56" s="107">
        <v>10</v>
      </c>
      <c r="L56" s="1697">
        <v>0</v>
      </c>
      <c r="M56" s="1608" t="s">
        <v>1865</v>
      </c>
      <c r="O56" s="563"/>
      <c r="P56" s="620"/>
      <c r="Q56" s="620"/>
      <c r="R56" s="294"/>
      <c r="S56" s="294"/>
      <c r="T56" s="293">
        <v>2</v>
      </c>
      <c r="U56" s="294" t="s">
        <v>907</v>
      </c>
      <c r="V56" s="294"/>
      <c r="W56" s="294"/>
      <c r="X56" s="294"/>
      <c r="Y56" s="294"/>
      <c r="Z56" s="294"/>
      <c r="AA56" s="294"/>
      <c r="AB56" s="1198"/>
      <c r="AC56" s="1199"/>
      <c r="AD56" s="1199"/>
      <c r="AE56" s="1198">
        <v>2</v>
      </c>
      <c r="AF56" s="1199" t="s">
        <v>907</v>
      </c>
      <c r="AG56" s="1199"/>
      <c r="AH56" s="1203"/>
      <c r="AI56" s="293" t="s">
        <v>1425</v>
      </c>
      <c r="AJ56" s="294" t="s">
        <v>907</v>
      </c>
      <c r="AK56" s="294"/>
      <c r="AL56" s="294"/>
      <c r="AM56" s="294"/>
      <c r="AN56" s="295"/>
      <c r="AO56" s="293"/>
      <c r="AP56" s="295"/>
    </row>
    <row r="57" spans="1:42" ht="23.25" customHeight="1" x14ac:dyDescent="0.2">
      <c r="A57" s="227"/>
      <c r="B57" s="118" t="s">
        <v>1244</v>
      </c>
      <c r="C57" s="44" t="s">
        <v>859</v>
      </c>
      <c r="D57" s="16"/>
      <c r="E57" s="20"/>
      <c r="F57" s="20"/>
      <c r="G57" s="20"/>
      <c r="H57" s="17"/>
      <c r="I57" s="17"/>
      <c r="J57" s="17"/>
      <c r="K57" s="17"/>
      <c r="L57" s="20"/>
      <c r="M57" s="103"/>
      <c r="O57" s="281"/>
      <c r="P57" s="282"/>
      <c r="Q57" s="282"/>
      <c r="R57" s="282"/>
      <c r="S57" s="282"/>
      <c r="T57" s="281"/>
      <c r="U57" s="282"/>
      <c r="V57" s="282"/>
      <c r="W57" s="282"/>
      <c r="X57" s="282"/>
      <c r="Y57" s="282"/>
      <c r="Z57" s="282"/>
      <c r="AA57" s="282"/>
      <c r="AB57" s="281"/>
      <c r="AC57" s="282"/>
      <c r="AD57" s="282"/>
      <c r="AE57" s="281"/>
      <c r="AF57" s="282"/>
      <c r="AG57" s="282"/>
      <c r="AH57" s="757"/>
      <c r="AI57" s="432"/>
      <c r="AJ57" s="392"/>
      <c r="AK57" s="392"/>
      <c r="AL57" s="392"/>
      <c r="AM57" s="392"/>
      <c r="AN57" s="433"/>
      <c r="AO57" s="284"/>
      <c r="AP57" s="286"/>
    </row>
    <row r="58" spans="1:42" s="68" customFormat="1" ht="25.5" customHeight="1" x14ac:dyDescent="0.2">
      <c r="A58" s="620" t="s">
        <v>1508</v>
      </c>
      <c r="B58" s="95" t="s">
        <v>1245</v>
      </c>
      <c r="C58" s="48" t="s">
        <v>382</v>
      </c>
      <c r="D58" s="20">
        <v>4</v>
      </c>
      <c r="E58" s="20">
        <v>0</v>
      </c>
      <c r="F58" s="20">
        <v>1</v>
      </c>
      <c r="G58" s="20">
        <v>0</v>
      </c>
      <c r="H58" s="20">
        <v>1</v>
      </c>
      <c r="I58" s="20">
        <v>28</v>
      </c>
      <c r="J58" s="20">
        <v>1</v>
      </c>
      <c r="K58" s="1607">
        <f>SUM(E58,G58,I58)</f>
        <v>28</v>
      </c>
      <c r="L58" s="18">
        <f>((E58*F58)*1.5)+((G58*H58)*1)+((I58*J58)*1)</f>
        <v>28</v>
      </c>
      <c r="M58" s="1609" t="s">
        <v>1866</v>
      </c>
      <c r="O58" s="287" t="s">
        <v>1409</v>
      </c>
      <c r="P58" s="227">
        <v>2</v>
      </c>
      <c r="Q58" s="227"/>
      <c r="R58" s="288"/>
      <c r="S58" s="288"/>
      <c r="T58" s="743"/>
      <c r="U58" s="289"/>
      <c r="V58" s="289"/>
      <c r="W58" s="289"/>
      <c r="X58" s="289"/>
      <c r="Y58" s="289"/>
      <c r="Z58" s="289"/>
      <c r="AA58" s="289"/>
      <c r="AB58" s="290">
        <v>2</v>
      </c>
      <c r="AC58" s="291">
        <v>2</v>
      </c>
      <c r="AD58" s="291"/>
      <c r="AE58" s="290"/>
      <c r="AF58" s="291"/>
      <c r="AG58" s="291"/>
      <c r="AH58" s="758"/>
      <c r="AI58" s="743" t="s">
        <v>1430</v>
      </c>
      <c r="AJ58" s="289"/>
      <c r="AK58" s="289"/>
      <c r="AL58" s="289"/>
      <c r="AM58" s="289"/>
      <c r="AN58" s="763"/>
      <c r="AO58" s="293"/>
      <c r="AP58" s="295"/>
    </row>
    <row r="59" spans="1:42" s="68" customFormat="1" ht="15" customHeight="1" x14ac:dyDescent="0.2">
      <c r="A59" s="609" t="s">
        <v>1349</v>
      </c>
      <c r="B59" s="94" t="s">
        <v>552</v>
      </c>
      <c r="C59" s="91" t="s">
        <v>68</v>
      </c>
      <c r="D59" s="65">
        <v>2</v>
      </c>
      <c r="E59" s="64">
        <v>0</v>
      </c>
      <c r="F59" s="65">
        <v>1</v>
      </c>
      <c r="G59" s="65">
        <v>20</v>
      </c>
      <c r="H59" s="65">
        <v>1</v>
      </c>
      <c r="I59" s="65">
        <v>0</v>
      </c>
      <c r="J59" s="65">
        <v>1</v>
      </c>
      <c r="K59" s="66">
        <f>SUM(E59,G59,I59)</f>
        <v>20</v>
      </c>
      <c r="L59" s="66">
        <f>((E59*F59)*1.5)+((G59*H59)*1)+((I59*J59)*1)</f>
        <v>20</v>
      </c>
      <c r="M59" s="413" t="s">
        <v>58</v>
      </c>
      <c r="O59" s="610" t="s">
        <v>1416</v>
      </c>
      <c r="P59" s="609"/>
      <c r="Q59" s="609" t="s">
        <v>1416</v>
      </c>
      <c r="R59" s="823"/>
      <c r="S59" s="823"/>
      <c r="T59" s="825"/>
      <c r="U59" s="823"/>
      <c r="V59" s="823"/>
      <c r="W59" s="823"/>
      <c r="X59" s="823"/>
      <c r="Y59" s="823"/>
      <c r="Z59" s="823"/>
      <c r="AA59" s="823"/>
      <c r="AB59" s="826" t="s">
        <v>1416</v>
      </c>
      <c r="AC59" s="827"/>
      <c r="AD59" s="827" t="s">
        <v>1416</v>
      </c>
      <c r="AE59" s="826"/>
      <c r="AF59" s="827"/>
      <c r="AG59" s="827"/>
      <c r="AH59" s="965"/>
      <c r="AI59" s="1914" t="s">
        <v>1562</v>
      </c>
      <c r="AJ59" s="1915"/>
      <c r="AK59" s="1915"/>
      <c r="AL59" s="1915"/>
      <c r="AM59" s="1915"/>
      <c r="AN59" s="1915"/>
      <c r="AO59" s="1915"/>
      <c r="AP59" s="1916"/>
    </row>
    <row r="60" spans="1:42" ht="23.25" customHeight="1" x14ac:dyDescent="0.2">
      <c r="A60" s="227"/>
      <c r="B60" s="118" t="s">
        <v>1246</v>
      </c>
      <c r="C60" s="124" t="s">
        <v>863</v>
      </c>
      <c r="D60" s="16"/>
      <c r="E60" s="20"/>
      <c r="F60" s="20"/>
      <c r="G60" s="20"/>
      <c r="H60" s="17"/>
      <c r="I60" s="17"/>
      <c r="J60" s="17"/>
      <c r="K60" s="17"/>
      <c r="L60" s="20"/>
      <c r="M60" s="103"/>
      <c r="O60" s="281"/>
      <c r="P60" s="282"/>
      <c r="Q60" s="282"/>
      <c r="R60" s="282"/>
      <c r="S60" s="282"/>
      <c r="T60" s="281"/>
      <c r="U60" s="282"/>
      <c r="V60" s="282"/>
      <c r="W60" s="282"/>
      <c r="X60" s="282"/>
      <c r="Y60" s="282"/>
      <c r="Z60" s="282"/>
      <c r="AA60" s="282"/>
      <c r="AB60" s="281"/>
      <c r="AC60" s="282"/>
      <c r="AD60" s="282"/>
      <c r="AE60" s="281"/>
      <c r="AF60" s="282"/>
      <c r="AG60" s="282"/>
      <c r="AH60" s="757"/>
      <c r="AI60" s="1122"/>
      <c r="AJ60" s="1123"/>
      <c r="AK60" s="1123"/>
      <c r="AL60" s="1123"/>
      <c r="AM60" s="1123"/>
      <c r="AN60" s="1124"/>
      <c r="AO60" s="1119"/>
      <c r="AP60" s="1121"/>
    </row>
    <row r="61" spans="1:42" s="68" customFormat="1" ht="15" customHeight="1" x14ac:dyDescent="0.2">
      <c r="A61" s="620" t="s">
        <v>1509</v>
      </c>
      <c r="B61" s="95" t="s">
        <v>1247</v>
      </c>
      <c r="C61" s="48" t="s">
        <v>383</v>
      </c>
      <c r="D61" s="20">
        <v>3</v>
      </c>
      <c r="E61" s="20">
        <v>16</v>
      </c>
      <c r="F61" s="20">
        <v>1</v>
      </c>
      <c r="G61" s="20">
        <v>6</v>
      </c>
      <c r="H61" s="20">
        <v>1</v>
      </c>
      <c r="I61" s="20">
        <v>10</v>
      </c>
      <c r="J61" s="20">
        <v>1</v>
      </c>
      <c r="K61" s="18">
        <f>SUM(E61,G61,I61)</f>
        <v>32</v>
      </c>
      <c r="L61" s="18">
        <f>((E61*F61)*1.5)+((G61*H61)*1)+((I61*J61)*1)</f>
        <v>40</v>
      </c>
      <c r="M61" s="103" t="s">
        <v>736</v>
      </c>
      <c r="O61" s="287"/>
      <c r="P61" s="227"/>
      <c r="Q61" s="227"/>
      <c r="R61" s="288"/>
      <c r="S61" s="288" t="s">
        <v>1421</v>
      </c>
      <c r="T61" s="743">
        <v>1.5</v>
      </c>
      <c r="U61" s="289" t="s">
        <v>909</v>
      </c>
      <c r="V61" s="289"/>
      <c r="W61" s="289"/>
      <c r="X61" s="289"/>
      <c r="Y61" s="289"/>
      <c r="Z61" s="289"/>
      <c r="AA61" s="289"/>
      <c r="AB61" s="290"/>
      <c r="AC61" s="291"/>
      <c r="AD61" s="291"/>
      <c r="AE61" s="290">
        <v>3</v>
      </c>
      <c r="AF61" s="291" t="s">
        <v>909</v>
      </c>
      <c r="AG61" s="291"/>
      <c r="AH61" s="758"/>
      <c r="AI61" s="743" t="s">
        <v>1423</v>
      </c>
      <c r="AJ61" s="289" t="s">
        <v>909</v>
      </c>
      <c r="AK61" s="289"/>
      <c r="AL61" s="289"/>
      <c r="AM61" s="289"/>
      <c r="AN61" s="763"/>
      <c r="AO61" s="293"/>
      <c r="AP61" s="295"/>
    </row>
    <row r="62" spans="1:42" s="68" customFormat="1" ht="15" customHeight="1" x14ac:dyDescent="0.2">
      <c r="A62" s="620" t="s">
        <v>1510</v>
      </c>
      <c r="B62" s="95" t="s">
        <v>1248</v>
      </c>
      <c r="C62" s="48" t="s">
        <v>384</v>
      </c>
      <c r="D62" s="20">
        <v>4</v>
      </c>
      <c r="E62" s="20">
        <v>18</v>
      </c>
      <c r="F62" s="20">
        <v>1</v>
      </c>
      <c r="G62" s="20">
        <v>6</v>
      </c>
      <c r="H62" s="20">
        <v>1</v>
      </c>
      <c r="I62" s="20">
        <v>6</v>
      </c>
      <c r="J62" s="20">
        <v>1</v>
      </c>
      <c r="K62" s="18">
        <f>SUM(E62,G62,I62)</f>
        <v>30</v>
      </c>
      <c r="L62" s="18">
        <f>((E62*F62)*1.5)+((G62*H62)*1)+((I62*J62)*1)</f>
        <v>39</v>
      </c>
      <c r="M62" s="103" t="s">
        <v>736</v>
      </c>
      <c r="O62" s="287" t="s">
        <v>1409</v>
      </c>
      <c r="P62" s="227"/>
      <c r="Q62" s="227"/>
      <c r="R62" s="288"/>
      <c r="S62" s="288"/>
      <c r="T62" s="743">
        <v>2</v>
      </c>
      <c r="U62" s="289" t="s">
        <v>909</v>
      </c>
      <c r="V62" s="289"/>
      <c r="W62" s="289"/>
      <c r="X62" s="289"/>
      <c r="Y62" s="289"/>
      <c r="Z62" s="289"/>
      <c r="AA62" s="289"/>
      <c r="AB62" s="290"/>
      <c r="AC62" s="291"/>
      <c r="AD62" s="291"/>
      <c r="AE62" s="290">
        <v>4</v>
      </c>
      <c r="AF62" s="291" t="s">
        <v>909</v>
      </c>
      <c r="AG62" s="291"/>
      <c r="AH62" s="758"/>
      <c r="AI62" s="743" t="s">
        <v>1427</v>
      </c>
      <c r="AJ62" s="289" t="s">
        <v>909</v>
      </c>
      <c r="AK62" s="289"/>
      <c r="AL62" s="289"/>
      <c r="AM62" s="289"/>
      <c r="AN62" s="763"/>
      <c r="AO62" s="293"/>
      <c r="AP62" s="295"/>
    </row>
    <row r="63" spans="1:42" ht="23.25" customHeight="1" x14ac:dyDescent="0.2">
      <c r="A63" s="227"/>
      <c r="B63" s="118" t="s">
        <v>1249</v>
      </c>
      <c r="C63" s="124" t="s">
        <v>865</v>
      </c>
      <c r="D63" s="16"/>
      <c r="E63" s="20"/>
      <c r="F63" s="20"/>
      <c r="G63" s="20"/>
      <c r="H63" s="17"/>
      <c r="I63" s="17"/>
      <c r="J63" s="17"/>
      <c r="K63" s="17"/>
      <c r="L63" s="20"/>
      <c r="M63" s="103"/>
      <c r="O63" s="281"/>
      <c r="P63" s="282"/>
      <c r="Q63" s="282"/>
      <c r="R63" s="282"/>
      <c r="S63" s="282"/>
      <c r="T63" s="281"/>
      <c r="U63" s="282"/>
      <c r="V63" s="282"/>
      <c r="W63" s="282"/>
      <c r="X63" s="282"/>
      <c r="Y63" s="282"/>
      <c r="Z63" s="282"/>
      <c r="AA63" s="282"/>
      <c r="AB63" s="281"/>
      <c r="AC63" s="282"/>
      <c r="AD63" s="282"/>
      <c r="AE63" s="281"/>
      <c r="AF63" s="282"/>
      <c r="AG63" s="282"/>
      <c r="AH63" s="757"/>
      <c r="AI63" s="432"/>
      <c r="AJ63" s="392"/>
      <c r="AK63" s="392"/>
      <c r="AL63" s="392"/>
      <c r="AM63" s="392"/>
      <c r="AN63" s="433"/>
      <c r="AO63" s="284"/>
      <c r="AP63" s="286"/>
    </row>
    <row r="64" spans="1:42" s="68" customFormat="1" ht="15" customHeight="1" thickBot="1" x14ac:dyDescent="0.25">
      <c r="A64" s="620" t="s">
        <v>1511</v>
      </c>
      <c r="B64" s="95" t="s">
        <v>1250</v>
      </c>
      <c r="C64" s="48" t="s">
        <v>385</v>
      </c>
      <c r="D64" s="20">
        <v>3</v>
      </c>
      <c r="E64" s="20">
        <v>18</v>
      </c>
      <c r="F64" s="20">
        <v>1</v>
      </c>
      <c r="G64" s="20">
        <v>8</v>
      </c>
      <c r="H64" s="20">
        <v>1</v>
      </c>
      <c r="I64" s="20">
        <v>4</v>
      </c>
      <c r="J64" s="20">
        <v>1</v>
      </c>
      <c r="K64" s="18">
        <f>SUM(E64,G64,I64)</f>
        <v>30</v>
      </c>
      <c r="L64" s="18">
        <f>((E64*F64)*1.5)+((G64*H64)*1)+((I64*J64)*1)</f>
        <v>39</v>
      </c>
      <c r="M64" s="103" t="s">
        <v>19</v>
      </c>
      <c r="O64" s="731" t="s">
        <v>1421</v>
      </c>
      <c r="P64" s="732"/>
      <c r="Q64" s="732"/>
      <c r="R64" s="733"/>
      <c r="S64" s="733"/>
      <c r="T64" s="744">
        <v>1.5</v>
      </c>
      <c r="U64" s="745" t="s">
        <v>909</v>
      </c>
      <c r="V64" s="745"/>
      <c r="W64" s="745"/>
      <c r="X64" s="745"/>
      <c r="Y64" s="745"/>
      <c r="Z64" s="745"/>
      <c r="AA64" s="745"/>
      <c r="AB64" s="740"/>
      <c r="AC64" s="741"/>
      <c r="AD64" s="741"/>
      <c r="AE64" s="740">
        <v>3</v>
      </c>
      <c r="AF64" s="741" t="s">
        <v>909</v>
      </c>
      <c r="AG64" s="741"/>
      <c r="AH64" s="759"/>
      <c r="AI64" s="744" t="s">
        <v>1423</v>
      </c>
      <c r="AJ64" s="745" t="s">
        <v>909</v>
      </c>
      <c r="AK64" s="745"/>
      <c r="AL64" s="745"/>
      <c r="AM64" s="745"/>
      <c r="AN64" s="764"/>
      <c r="AO64" s="753"/>
      <c r="AP64" s="755"/>
    </row>
    <row r="65" spans="1:42" ht="12.75" x14ac:dyDescent="0.2">
      <c r="B65" s="62"/>
      <c r="C65" s="43" t="s">
        <v>33</v>
      </c>
      <c r="D65" s="38">
        <f>SUM(D49:D64)</f>
        <v>30</v>
      </c>
      <c r="E65" s="38">
        <f>SUM(E49:E64)</f>
        <v>96</v>
      </c>
      <c r="F65" s="36">
        <v>1</v>
      </c>
      <c r="G65" s="38">
        <f>SUM(G49:G64)</f>
        <v>92</v>
      </c>
      <c r="H65" s="36">
        <v>1</v>
      </c>
      <c r="I65" s="38">
        <f>SUM(I49:I64)</f>
        <v>62</v>
      </c>
      <c r="J65" s="36">
        <v>1</v>
      </c>
      <c r="K65" s="37">
        <f>SUM(K50:K64)</f>
        <v>250</v>
      </c>
      <c r="L65" s="37">
        <f>SUM(L50:L64)</f>
        <v>180</v>
      </c>
      <c r="M65" s="417"/>
      <c r="O65" s="3" t="s">
        <v>19</v>
      </c>
      <c r="P65" s="3" t="s">
        <v>19</v>
      </c>
    </row>
    <row r="66" spans="1:42" ht="13.5" thickBot="1" x14ac:dyDescent="0.25">
      <c r="B66" s="62"/>
      <c r="C66" s="82"/>
      <c r="D66" s="30"/>
      <c r="E66" s="30"/>
      <c r="F66" s="29"/>
      <c r="G66" s="30"/>
      <c r="H66" s="29"/>
      <c r="I66" s="30"/>
      <c r="J66" s="29"/>
      <c r="K66" s="84"/>
      <c r="L66" s="84"/>
    </row>
    <row r="67" spans="1:42" ht="22.5" customHeight="1" x14ac:dyDescent="0.2">
      <c r="B67" s="62"/>
      <c r="C67" s="82"/>
      <c r="D67" s="30"/>
      <c r="E67" s="30"/>
      <c r="F67" s="29"/>
      <c r="G67" s="30"/>
      <c r="H67" s="29"/>
      <c r="I67" s="30"/>
      <c r="J67" s="29"/>
      <c r="K67" s="84"/>
      <c r="L67" s="84"/>
      <c r="O67" s="1969" t="s">
        <v>561</v>
      </c>
      <c r="P67" s="1967"/>
      <c r="Q67" s="1967"/>
      <c r="R67" s="1967"/>
      <c r="S67" s="1967"/>
      <c r="T67" s="2020" t="s">
        <v>562</v>
      </c>
      <c r="U67" s="2021"/>
      <c r="V67" s="2021"/>
      <c r="W67" s="2021"/>
      <c r="X67" s="2021"/>
      <c r="Y67" s="2021"/>
      <c r="Z67" s="2021"/>
      <c r="AA67" s="2021"/>
      <c r="AB67" s="1970" t="s">
        <v>563</v>
      </c>
      <c r="AC67" s="1971"/>
      <c r="AD67" s="1971"/>
      <c r="AE67" s="1970" t="s">
        <v>564</v>
      </c>
      <c r="AF67" s="1971"/>
      <c r="AG67" s="1971"/>
      <c r="AH67" s="1972"/>
      <c r="AI67" s="1889" t="s">
        <v>613</v>
      </c>
      <c r="AJ67" s="1890"/>
      <c r="AK67" s="1890"/>
      <c r="AL67" s="1890"/>
      <c r="AM67" s="1890"/>
      <c r="AN67" s="1891"/>
      <c r="AO67" s="1875" t="s">
        <v>565</v>
      </c>
      <c r="AP67" s="1877"/>
    </row>
    <row r="68" spans="1:42" ht="12.75" x14ac:dyDescent="0.2">
      <c r="B68" s="62"/>
      <c r="C68" s="82"/>
      <c r="D68" s="30"/>
      <c r="E68" s="30"/>
      <c r="F68" s="29"/>
      <c r="G68" s="30"/>
      <c r="H68" s="29"/>
      <c r="I68" s="30"/>
      <c r="J68" s="29"/>
      <c r="K68" s="84"/>
      <c r="L68" s="84"/>
      <c r="O68" s="477" t="s">
        <v>566</v>
      </c>
      <c r="P68" s="476" t="s">
        <v>567</v>
      </c>
      <c r="Q68" s="476" t="s">
        <v>568</v>
      </c>
      <c r="R68" s="476" t="s">
        <v>569</v>
      </c>
      <c r="S68" s="476" t="s">
        <v>570</v>
      </c>
      <c r="T68" s="1975" t="s">
        <v>566</v>
      </c>
      <c r="U68" s="1976"/>
      <c r="V68" s="1976" t="s">
        <v>567</v>
      </c>
      <c r="W68" s="1976"/>
      <c r="X68" s="1976" t="s">
        <v>572</v>
      </c>
      <c r="Y68" s="1976"/>
      <c r="Z68" s="1976" t="s">
        <v>570</v>
      </c>
      <c r="AA68" s="1976"/>
      <c r="AB68" s="273" t="s">
        <v>566</v>
      </c>
      <c r="AC68" s="274" t="s">
        <v>567</v>
      </c>
      <c r="AD68" s="274" t="s">
        <v>568</v>
      </c>
      <c r="AE68" s="1989" t="s">
        <v>566</v>
      </c>
      <c r="AF68" s="2000"/>
      <c r="AG68" s="2019" t="s">
        <v>570</v>
      </c>
      <c r="AH68" s="1990"/>
      <c r="AI68" s="1878" t="s">
        <v>566</v>
      </c>
      <c r="AJ68" s="1873"/>
      <c r="AK68" s="1872" t="s">
        <v>572</v>
      </c>
      <c r="AL68" s="1873"/>
      <c r="AM68" s="1872" t="s">
        <v>570</v>
      </c>
      <c r="AN68" s="1874"/>
      <c r="AO68" s="1878" t="s">
        <v>566</v>
      </c>
      <c r="AP68" s="1874"/>
    </row>
    <row r="69" spans="1:42" ht="51" x14ac:dyDescent="0.2">
      <c r="A69" s="672" t="s">
        <v>1341</v>
      </c>
      <c r="B69" s="57" t="s">
        <v>1251</v>
      </c>
      <c r="C69" s="50" t="s">
        <v>342</v>
      </c>
      <c r="D69" s="7"/>
      <c r="E69" s="8" t="s">
        <v>7</v>
      </c>
      <c r="F69" s="8" t="s">
        <v>8</v>
      </c>
      <c r="G69" s="9" t="s">
        <v>9</v>
      </c>
      <c r="H69" s="10" t="s">
        <v>8</v>
      </c>
      <c r="I69" s="9" t="s">
        <v>10</v>
      </c>
      <c r="J69" s="10" t="s">
        <v>11</v>
      </c>
      <c r="K69" s="11" t="s">
        <v>12</v>
      </c>
      <c r="L69" s="1241" t="s">
        <v>13</v>
      </c>
      <c r="M69" s="410" t="s">
        <v>14</v>
      </c>
      <c r="O69" s="275" t="s">
        <v>573</v>
      </c>
      <c r="P69" s="276" t="s">
        <v>573</v>
      </c>
      <c r="Q69" s="276" t="s">
        <v>573</v>
      </c>
      <c r="R69" s="276" t="s">
        <v>573</v>
      </c>
      <c r="S69" s="276" t="s">
        <v>573</v>
      </c>
      <c r="T69" s="275" t="s">
        <v>573</v>
      </c>
      <c r="U69" s="276" t="s">
        <v>574</v>
      </c>
      <c r="V69" s="276" t="s">
        <v>573</v>
      </c>
      <c r="W69" s="276" t="s">
        <v>574</v>
      </c>
      <c r="X69" s="276" t="s">
        <v>573</v>
      </c>
      <c r="Y69" s="276" t="s">
        <v>574</v>
      </c>
      <c r="Z69" s="276" t="s">
        <v>573</v>
      </c>
      <c r="AA69" s="276" t="s">
        <v>574</v>
      </c>
      <c r="AB69" s="278" t="s">
        <v>573</v>
      </c>
      <c r="AC69" s="279" t="s">
        <v>573</v>
      </c>
      <c r="AD69" s="279" t="s">
        <v>573</v>
      </c>
      <c r="AE69" s="278" t="s">
        <v>573</v>
      </c>
      <c r="AF69" s="279" t="s">
        <v>574</v>
      </c>
      <c r="AG69" s="279" t="s">
        <v>573</v>
      </c>
      <c r="AH69" s="280" t="s">
        <v>574</v>
      </c>
      <c r="AI69" s="380" t="s">
        <v>573</v>
      </c>
      <c r="AJ69" s="381" t="s">
        <v>574</v>
      </c>
      <c r="AK69" s="381" t="s">
        <v>573</v>
      </c>
      <c r="AL69" s="381" t="s">
        <v>574</v>
      </c>
      <c r="AM69" s="381" t="s">
        <v>573</v>
      </c>
      <c r="AN69" s="382" t="s">
        <v>574</v>
      </c>
      <c r="AO69" s="380" t="s">
        <v>573</v>
      </c>
      <c r="AP69" s="382" t="s">
        <v>574</v>
      </c>
    </row>
    <row r="70" spans="1:42" ht="15" customHeight="1" x14ac:dyDescent="0.2">
      <c r="A70" s="227"/>
      <c r="B70" s="118" t="s">
        <v>1252</v>
      </c>
      <c r="C70" s="15" t="s">
        <v>816</v>
      </c>
      <c r="D70" s="16"/>
      <c r="E70" s="20"/>
      <c r="F70" s="20"/>
      <c r="G70" s="20"/>
      <c r="H70" s="17"/>
      <c r="I70" s="17"/>
      <c r="J70" s="17"/>
      <c r="K70" s="18" t="s">
        <v>19</v>
      </c>
      <c r="L70" s="18" t="s">
        <v>19</v>
      </c>
      <c r="M70" s="105"/>
      <c r="O70" s="281"/>
      <c r="P70" s="282"/>
      <c r="Q70" s="282"/>
      <c r="R70" s="282"/>
      <c r="S70" s="282"/>
      <c r="T70" s="281"/>
      <c r="U70" s="282"/>
      <c r="V70" s="282"/>
      <c r="W70" s="282"/>
      <c r="X70" s="282"/>
      <c r="Y70" s="282"/>
      <c r="Z70" s="282"/>
      <c r="AA70" s="282"/>
      <c r="AB70" s="281"/>
      <c r="AC70" s="282"/>
      <c r="AD70" s="282"/>
      <c r="AE70" s="281"/>
      <c r="AF70" s="282"/>
      <c r="AG70" s="282"/>
      <c r="AH70" s="283"/>
      <c r="AI70" s="284"/>
      <c r="AJ70" s="285"/>
      <c r="AK70" s="285"/>
      <c r="AL70" s="285"/>
      <c r="AM70" s="285"/>
      <c r="AN70" s="286"/>
      <c r="AO70" s="432"/>
      <c r="AP70" s="433"/>
    </row>
    <row r="71" spans="1:42" s="90" customFormat="1" ht="15" customHeight="1" x14ac:dyDescent="0.2">
      <c r="A71" s="620"/>
      <c r="B71" s="95" t="s">
        <v>1012</v>
      </c>
      <c r="C71" s="97" t="s">
        <v>321</v>
      </c>
      <c r="D71" s="92">
        <v>4</v>
      </c>
      <c r="E71" s="89">
        <v>8</v>
      </c>
      <c r="F71" s="89">
        <v>0</v>
      </c>
      <c r="G71" s="89">
        <v>18</v>
      </c>
      <c r="H71" s="89">
        <v>0</v>
      </c>
      <c r="I71" s="89">
        <v>6</v>
      </c>
      <c r="J71" s="89">
        <v>0</v>
      </c>
      <c r="K71" s="107">
        <f>SUM(E71,G71,I71)</f>
        <v>32</v>
      </c>
      <c r="L71" s="107">
        <f>((E71*F71)*1.5)+((G71*H71)*1)+((I71*J71)*1)</f>
        <v>0</v>
      </c>
      <c r="M71" s="583" t="s">
        <v>388</v>
      </c>
      <c r="O71" s="563" t="s">
        <v>1525</v>
      </c>
      <c r="P71" s="620" t="s">
        <v>1525</v>
      </c>
      <c r="Q71" s="620"/>
      <c r="R71" s="294"/>
      <c r="S71" s="294" t="s">
        <v>1416</v>
      </c>
      <c r="T71" s="293">
        <v>2</v>
      </c>
      <c r="U71" s="294" t="s">
        <v>908</v>
      </c>
      <c r="V71" s="294"/>
      <c r="W71" s="294"/>
      <c r="X71" s="294"/>
      <c r="Y71" s="294"/>
      <c r="Z71" s="294"/>
      <c r="AA71" s="294"/>
      <c r="AB71" s="1198"/>
      <c r="AC71" s="1199"/>
      <c r="AD71" s="1199"/>
      <c r="AE71" s="1198">
        <v>4</v>
      </c>
      <c r="AF71" s="1199" t="s">
        <v>908</v>
      </c>
      <c r="AG71" s="1199"/>
      <c r="AH71" s="1200"/>
      <c r="AI71" s="1201"/>
      <c r="AJ71" s="294"/>
      <c r="AK71" s="294"/>
      <c r="AL71" s="294"/>
      <c r="AM71" s="294"/>
      <c r="AN71" s="1202"/>
      <c r="AO71" s="293" t="s">
        <v>1427</v>
      </c>
      <c r="AP71" s="295" t="s">
        <v>908</v>
      </c>
    </row>
    <row r="72" spans="1:42" s="90" customFormat="1" ht="15" customHeight="1" x14ac:dyDescent="0.2">
      <c r="A72" s="620"/>
      <c r="B72" s="95" t="s">
        <v>1013</v>
      </c>
      <c r="C72" s="97" t="s">
        <v>322</v>
      </c>
      <c r="D72" s="92">
        <v>4</v>
      </c>
      <c r="E72" s="89">
        <v>8</v>
      </c>
      <c r="F72" s="89">
        <v>0</v>
      </c>
      <c r="G72" s="89">
        <v>24</v>
      </c>
      <c r="H72" s="89">
        <v>0</v>
      </c>
      <c r="I72" s="89">
        <v>0</v>
      </c>
      <c r="J72" s="89">
        <v>0</v>
      </c>
      <c r="K72" s="107">
        <f>SUM(E72,G72,I72)</f>
        <v>32</v>
      </c>
      <c r="L72" s="107">
        <f>((E72*F72)*1.5)+((G72*H72)*1)+((I72*J72)*1)</f>
        <v>0</v>
      </c>
      <c r="M72" s="583" t="s">
        <v>388</v>
      </c>
      <c r="O72" s="563" t="s">
        <v>1416</v>
      </c>
      <c r="P72" s="620" t="s">
        <v>1416</v>
      </c>
      <c r="Q72" s="620"/>
      <c r="R72" s="294"/>
      <c r="S72" s="294"/>
      <c r="T72" s="293">
        <v>2</v>
      </c>
      <c r="U72" s="294" t="s">
        <v>909</v>
      </c>
      <c r="V72" s="294"/>
      <c r="W72" s="294"/>
      <c r="X72" s="294"/>
      <c r="Y72" s="294"/>
      <c r="Z72" s="294"/>
      <c r="AA72" s="294"/>
      <c r="AB72" s="1198"/>
      <c r="AC72" s="1199"/>
      <c r="AD72" s="1199"/>
      <c r="AE72" s="1198">
        <v>4</v>
      </c>
      <c r="AF72" s="1199" t="s">
        <v>908</v>
      </c>
      <c r="AG72" s="1199"/>
      <c r="AH72" s="1200"/>
      <c r="AI72" s="1201"/>
      <c r="AJ72" s="294"/>
      <c r="AK72" s="294"/>
      <c r="AL72" s="294"/>
      <c r="AM72" s="294"/>
      <c r="AN72" s="1202"/>
      <c r="AO72" s="293" t="s">
        <v>1427</v>
      </c>
      <c r="AP72" s="295" t="s">
        <v>908</v>
      </c>
    </row>
    <row r="73" spans="1:42" ht="15" customHeight="1" x14ac:dyDescent="0.2">
      <c r="A73" s="227" t="s">
        <v>1505</v>
      </c>
      <c r="B73" s="119" t="s">
        <v>1253</v>
      </c>
      <c r="C73" s="48" t="s">
        <v>386</v>
      </c>
      <c r="D73" s="21">
        <v>3</v>
      </c>
      <c r="E73" s="20">
        <v>6</v>
      </c>
      <c r="F73" s="20">
        <v>1</v>
      </c>
      <c r="G73" s="20">
        <v>0</v>
      </c>
      <c r="H73" s="20">
        <v>1</v>
      </c>
      <c r="I73" s="20">
        <v>24</v>
      </c>
      <c r="J73" s="20">
        <v>1</v>
      </c>
      <c r="K73" s="18">
        <f>SUM(E73,G73,I73)</f>
        <v>30</v>
      </c>
      <c r="L73" s="18">
        <f>((E73*F73)*1.5)+((G73*H73)*1)+((I73*J73)*1)</f>
        <v>33</v>
      </c>
      <c r="M73" s="103" t="s">
        <v>19</v>
      </c>
      <c r="O73" s="287"/>
      <c r="P73" s="227"/>
      <c r="Q73" s="227"/>
      <c r="R73" s="288"/>
      <c r="S73" s="288" t="s">
        <v>1421</v>
      </c>
      <c r="T73" s="743"/>
      <c r="U73" s="289"/>
      <c r="V73" s="289"/>
      <c r="W73" s="289"/>
      <c r="X73" s="289"/>
      <c r="Y73" s="289"/>
      <c r="Z73" s="289">
        <v>1.5</v>
      </c>
      <c r="AA73" s="289" t="s">
        <v>1422</v>
      </c>
      <c r="AB73" s="290"/>
      <c r="AC73" s="291"/>
      <c r="AD73" s="291"/>
      <c r="AE73" s="290"/>
      <c r="AF73" s="291"/>
      <c r="AG73" s="291">
        <v>3</v>
      </c>
      <c r="AH73" s="292" t="s">
        <v>1422</v>
      </c>
      <c r="AI73" s="746"/>
      <c r="AJ73" s="289"/>
      <c r="AK73" s="289"/>
      <c r="AL73" s="289"/>
      <c r="AM73" s="289" t="s">
        <v>1423</v>
      </c>
      <c r="AN73" s="747" t="s">
        <v>1422</v>
      </c>
      <c r="AO73" s="293"/>
      <c r="AP73" s="295"/>
    </row>
    <row r="74" spans="1:42" s="68" customFormat="1" ht="27" customHeight="1" x14ac:dyDescent="0.2">
      <c r="A74" s="609" t="s">
        <v>1396</v>
      </c>
      <c r="B74" s="94" t="s">
        <v>942</v>
      </c>
      <c r="C74" s="91" t="s">
        <v>732</v>
      </c>
      <c r="D74" s="65">
        <v>2</v>
      </c>
      <c r="E74" s="64">
        <v>2</v>
      </c>
      <c r="F74" s="65">
        <v>1</v>
      </c>
      <c r="G74" s="65">
        <v>12</v>
      </c>
      <c r="H74" s="65">
        <v>1</v>
      </c>
      <c r="I74" s="65">
        <v>0</v>
      </c>
      <c r="J74" s="65">
        <v>1</v>
      </c>
      <c r="K74" s="1602">
        <v>20</v>
      </c>
      <c r="L74" s="66">
        <f>((E74*F74)*1.5)+((G74*H74)*1)+((I74*J74)*1)</f>
        <v>15</v>
      </c>
      <c r="M74" s="1696" t="s">
        <v>1861</v>
      </c>
      <c r="O74" s="610" t="s">
        <v>1416</v>
      </c>
      <c r="P74" s="609"/>
      <c r="Q74" s="609" t="s">
        <v>1416</v>
      </c>
      <c r="R74" s="823"/>
      <c r="S74" s="823"/>
      <c r="T74" s="825"/>
      <c r="U74" s="823"/>
      <c r="V74" s="823"/>
      <c r="W74" s="823"/>
      <c r="X74" s="823"/>
      <c r="Y74" s="823"/>
      <c r="Z74" s="823"/>
      <c r="AA74" s="823"/>
      <c r="AB74" s="826" t="s">
        <v>1416</v>
      </c>
      <c r="AC74" s="827"/>
      <c r="AD74" s="827" t="s">
        <v>1416</v>
      </c>
      <c r="AE74" s="826"/>
      <c r="AF74" s="827"/>
      <c r="AG74" s="827"/>
      <c r="AH74" s="828"/>
      <c r="AI74" s="829" t="s">
        <v>1431</v>
      </c>
      <c r="AJ74" s="823"/>
      <c r="AK74" s="823"/>
      <c r="AL74" s="823"/>
      <c r="AM74" s="823"/>
      <c r="AN74" s="830"/>
      <c r="AO74" s="825" t="s">
        <v>1431</v>
      </c>
      <c r="AP74" s="824"/>
    </row>
    <row r="75" spans="1:42" ht="25.5" x14ac:dyDescent="0.2">
      <c r="A75" s="227"/>
      <c r="B75" s="118" t="s">
        <v>1254</v>
      </c>
      <c r="C75" s="15" t="s">
        <v>849</v>
      </c>
      <c r="D75" s="16"/>
      <c r="E75" s="20"/>
      <c r="F75" s="20"/>
      <c r="G75" s="20"/>
      <c r="H75" s="17"/>
      <c r="I75" s="17"/>
      <c r="J75" s="17"/>
      <c r="K75" s="17"/>
      <c r="L75" s="20"/>
      <c r="M75" s="103"/>
      <c r="O75" s="281"/>
      <c r="P75" s="282"/>
      <c r="Q75" s="282"/>
      <c r="R75" s="282"/>
      <c r="S75" s="282"/>
      <c r="T75" s="281"/>
      <c r="U75" s="282"/>
      <c r="V75" s="282"/>
      <c r="W75" s="282"/>
      <c r="X75" s="282"/>
      <c r="Y75" s="282"/>
      <c r="Z75" s="282"/>
      <c r="AA75" s="282"/>
      <c r="AB75" s="281"/>
      <c r="AC75" s="282"/>
      <c r="AD75" s="282"/>
      <c r="AE75" s="281"/>
      <c r="AF75" s="282"/>
      <c r="AG75" s="282"/>
      <c r="AH75" s="283"/>
      <c r="AI75" s="284"/>
      <c r="AJ75" s="285"/>
      <c r="AK75" s="285"/>
      <c r="AL75" s="285"/>
      <c r="AM75" s="285"/>
      <c r="AN75" s="286"/>
      <c r="AO75" s="284"/>
      <c r="AP75" s="286"/>
    </row>
    <row r="76" spans="1:42" s="68" customFormat="1" ht="19.5" customHeight="1" x14ac:dyDescent="0.2">
      <c r="A76" s="609"/>
      <c r="B76" s="94" t="s">
        <v>551</v>
      </c>
      <c r="C76" s="131" t="s">
        <v>77</v>
      </c>
      <c r="D76" s="64">
        <v>2</v>
      </c>
      <c r="E76" s="65">
        <v>0</v>
      </c>
      <c r="F76" s="65">
        <v>1</v>
      </c>
      <c r="G76" s="65">
        <v>16</v>
      </c>
      <c r="H76" s="65">
        <v>1</v>
      </c>
      <c r="I76" s="65">
        <v>0</v>
      </c>
      <c r="J76" s="65">
        <v>1</v>
      </c>
      <c r="K76" s="66">
        <f>SUM(E76,G76,I76)</f>
        <v>16</v>
      </c>
      <c r="L76" s="66">
        <f>((E76*F76)*1.5)+((G76*H76)*1)+((I76*J76)*1)</f>
        <v>16</v>
      </c>
      <c r="M76" s="413" t="s">
        <v>58</v>
      </c>
      <c r="O76" s="610" t="s">
        <v>1496</v>
      </c>
      <c r="P76" s="609"/>
      <c r="Q76" s="609"/>
      <c r="R76" s="823"/>
      <c r="S76" s="823"/>
      <c r="T76" s="825"/>
      <c r="U76" s="823"/>
      <c r="V76" s="823"/>
      <c r="W76" s="823"/>
      <c r="X76" s="823"/>
      <c r="Y76" s="823"/>
      <c r="Z76" s="823"/>
      <c r="AA76" s="823"/>
      <c r="AB76" s="826"/>
      <c r="AC76" s="827"/>
      <c r="AD76" s="827"/>
      <c r="AE76" s="826"/>
      <c r="AF76" s="827"/>
      <c r="AG76" s="827"/>
      <c r="AH76" s="828"/>
      <c r="AI76" s="829"/>
      <c r="AJ76" s="823"/>
      <c r="AK76" s="823"/>
      <c r="AL76" s="823"/>
      <c r="AM76" s="823"/>
      <c r="AN76" s="830"/>
      <c r="AO76" s="825"/>
      <c r="AP76" s="824"/>
    </row>
    <row r="77" spans="1:42" ht="12.75" x14ac:dyDescent="0.2">
      <c r="A77" s="227"/>
      <c r="B77" s="682" t="s">
        <v>1255</v>
      </c>
      <c r="C77" s="44" t="s">
        <v>853</v>
      </c>
      <c r="D77" s="45"/>
      <c r="E77" s="20"/>
      <c r="F77" s="20"/>
      <c r="G77" s="21"/>
      <c r="H77" s="46"/>
      <c r="I77" s="45"/>
      <c r="J77" s="46"/>
      <c r="K77" s="46" t="s">
        <v>19</v>
      </c>
      <c r="L77" s="18" t="s">
        <v>19</v>
      </c>
      <c r="M77" s="103"/>
      <c r="O77" s="281"/>
      <c r="P77" s="282"/>
      <c r="Q77" s="282"/>
      <c r="R77" s="282"/>
      <c r="S77" s="282"/>
      <c r="T77" s="281"/>
      <c r="U77" s="282"/>
      <c r="V77" s="282"/>
      <c r="W77" s="282"/>
      <c r="X77" s="282"/>
      <c r="Y77" s="282"/>
      <c r="Z77" s="282"/>
      <c r="AA77" s="282"/>
      <c r="AB77" s="281"/>
      <c r="AC77" s="282"/>
      <c r="AD77" s="282"/>
      <c r="AE77" s="281"/>
      <c r="AF77" s="282"/>
      <c r="AG77" s="282"/>
      <c r="AH77" s="283"/>
      <c r="AI77" s="284"/>
      <c r="AJ77" s="285"/>
      <c r="AK77" s="285"/>
      <c r="AL77" s="285"/>
      <c r="AM77" s="285"/>
      <c r="AN77" s="286"/>
      <c r="AO77" s="284"/>
      <c r="AP77" s="286"/>
    </row>
    <row r="78" spans="1:42" ht="12.75" x14ac:dyDescent="0.2">
      <c r="A78" s="227" t="s">
        <v>1512</v>
      </c>
      <c r="B78" s="119" t="s">
        <v>1256</v>
      </c>
      <c r="C78" s="48" t="s">
        <v>387</v>
      </c>
      <c r="D78" s="21">
        <v>3</v>
      </c>
      <c r="E78" s="20">
        <v>8</v>
      </c>
      <c r="F78" s="20">
        <v>1</v>
      </c>
      <c r="G78" s="20">
        <v>10</v>
      </c>
      <c r="H78" s="20">
        <v>1</v>
      </c>
      <c r="I78" s="20">
        <v>12</v>
      </c>
      <c r="J78" s="20">
        <v>1</v>
      </c>
      <c r="K78" s="18">
        <f>SUM(E78,G78,I78)</f>
        <v>30</v>
      </c>
      <c r="L78" s="18">
        <f>((E78*F78)*1.5)+((G78*H78)*1)+((I78*J78)*1)</f>
        <v>34</v>
      </c>
      <c r="M78" s="103" t="s">
        <v>736</v>
      </c>
      <c r="O78" s="287">
        <v>1</v>
      </c>
      <c r="P78" s="227"/>
      <c r="Q78" s="227"/>
      <c r="R78" s="288"/>
      <c r="S78" s="288" t="s">
        <v>1416</v>
      </c>
      <c r="T78" s="743">
        <v>1</v>
      </c>
      <c r="U78" s="289" t="s">
        <v>909</v>
      </c>
      <c r="V78" s="289"/>
      <c r="W78" s="289"/>
      <c r="X78" s="289"/>
      <c r="Y78" s="289"/>
      <c r="Z78" s="289"/>
      <c r="AA78" s="289"/>
      <c r="AB78" s="290"/>
      <c r="AC78" s="291"/>
      <c r="AD78" s="291"/>
      <c r="AE78" s="290">
        <v>3</v>
      </c>
      <c r="AF78" s="291" t="s">
        <v>909</v>
      </c>
      <c r="AG78" s="291"/>
      <c r="AH78" s="292"/>
      <c r="AI78" s="746" t="s">
        <v>1424</v>
      </c>
      <c r="AJ78" s="289" t="s">
        <v>909</v>
      </c>
      <c r="AK78" s="289"/>
      <c r="AL78" s="289"/>
      <c r="AM78" s="289"/>
      <c r="AN78" s="747"/>
      <c r="AO78" s="293"/>
      <c r="AP78" s="295"/>
    </row>
    <row r="79" spans="1:42" ht="38.25" x14ac:dyDescent="0.2">
      <c r="A79" s="227"/>
      <c r="B79" s="118" t="s">
        <v>1257</v>
      </c>
      <c r="C79" s="44" t="s">
        <v>860</v>
      </c>
      <c r="D79" s="16"/>
      <c r="E79" s="20"/>
      <c r="F79" s="20"/>
      <c r="G79" s="20"/>
      <c r="H79" s="17"/>
      <c r="I79" s="17"/>
      <c r="J79" s="17"/>
      <c r="K79" s="17"/>
      <c r="L79" s="20"/>
      <c r="M79" s="103"/>
      <c r="O79" s="281"/>
      <c r="P79" s="282"/>
      <c r="Q79" s="282"/>
      <c r="R79" s="282"/>
      <c r="S79" s="282"/>
      <c r="T79" s="281"/>
      <c r="U79" s="282"/>
      <c r="V79" s="282"/>
      <c r="W79" s="282"/>
      <c r="X79" s="282"/>
      <c r="Y79" s="282"/>
      <c r="Z79" s="282"/>
      <c r="AA79" s="282"/>
      <c r="AB79" s="281"/>
      <c r="AC79" s="282"/>
      <c r="AD79" s="282"/>
      <c r="AE79" s="281"/>
      <c r="AF79" s="282"/>
      <c r="AG79" s="282"/>
      <c r="AH79" s="283"/>
      <c r="AI79" s="284"/>
      <c r="AJ79" s="285"/>
      <c r="AK79" s="285"/>
      <c r="AL79" s="285"/>
      <c r="AM79" s="285"/>
      <c r="AN79" s="286"/>
      <c r="AO79" s="284"/>
      <c r="AP79" s="286"/>
    </row>
    <row r="80" spans="1:42" s="68" customFormat="1" ht="15" customHeight="1" x14ac:dyDescent="0.2">
      <c r="A80" s="609" t="s">
        <v>1350</v>
      </c>
      <c r="B80" s="94" t="s">
        <v>550</v>
      </c>
      <c r="C80" s="91" t="s">
        <v>76</v>
      </c>
      <c r="D80" s="65">
        <v>2</v>
      </c>
      <c r="E80" s="64">
        <v>0</v>
      </c>
      <c r="F80" s="65">
        <v>1</v>
      </c>
      <c r="G80" s="65">
        <v>20</v>
      </c>
      <c r="H80" s="65">
        <v>1</v>
      </c>
      <c r="I80" s="65">
        <v>0</v>
      </c>
      <c r="J80" s="65">
        <v>1</v>
      </c>
      <c r="K80" s="66">
        <f>SUM(E80,G80,I80)</f>
        <v>20</v>
      </c>
      <c r="L80" s="66">
        <f>((E80*F80)*1.5)+((G80*H80)*1)+((I80*J80)*1)</f>
        <v>20</v>
      </c>
      <c r="M80" s="413" t="s">
        <v>58</v>
      </c>
      <c r="O80" s="610" t="s">
        <v>1416</v>
      </c>
      <c r="P80" s="609"/>
      <c r="Q80" s="609" t="s">
        <v>1416</v>
      </c>
      <c r="R80" s="823"/>
      <c r="S80" s="823"/>
      <c r="T80" s="825"/>
      <c r="U80" s="823"/>
      <c r="V80" s="823"/>
      <c r="W80" s="823"/>
      <c r="X80" s="823"/>
      <c r="Y80" s="823"/>
      <c r="Z80" s="823"/>
      <c r="AA80" s="823"/>
      <c r="AB80" s="826" t="s">
        <v>1416</v>
      </c>
      <c r="AC80" s="827"/>
      <c r="AD80" s="827" t="s">
        <v>1416</v>
      </c>
      <c r="AE80" s="826"/>
      <c r="AF80" s="827"/>
      <c r="AG80" s="827"/>
      <c r="AH80" s="828"/>
      <c r="AI80" s="1914" t="s">
        <v>1562</v>
      </c>
      <c r="AJ80" s="1915"/>
      <c r="AK80" s="1915"/>
      <c r="AL80" s="1915"/>
      <c r="AM80" s="1915"/>
      <c r="AN80" s="1915"/>
      <c r="AO80" s="1915"/>
      <c r="AP80" s="1916"/>
    </row>
    <row r="81" spans="1:42" ht="23.25" customHeight="1" x14ac:dyDescent="0.2">
      <c r="A81" s="227"/>
      <c r="B81" s="118" t="s">
        <v>1258</v>
      </c>
      <c r="C81" s="124" t="s">
        <v>864</v>
      </c>
      <c r="D81" s="16"/>
      <c r="E81" s="20"/>
      <c r="F81" s="20"/>
      <c r="G81" s="20"/>
      <c r="H81" s="17"/>
      <c r="I81" s="17"/>
      <c r="J81" s="17"/>
      <c r="K81" s="17"/>
      <c r="L81" s="20"/>
      <c r="M81" s="103"/>
      <c r="O81" s="281"/>
      <c r="P81" s="282"/>
      <c r="Q81" s="282"/>
      <c r="R81" s="282"/>
      <c r="S81" s="282"/>
      <c r="T81" s="281"/>
      <c r="U81" s="282"/>
      <c r="V81" s="282"/>
      <c r="W81" s="282"/>
      <c r="X81" s="282"/>
      <c r="Y81" s="282"/>
      <c r="Z81" s="282"/>
      <c r="AA81" s="282"/>
      <c r="AB81" s="281"/>
      <c r="AC81" s="282"/>
      <c r="AD81" s="282"/>
      <c r="AE81" s="281"/>
      <c r="AF81" s="282"/>
      <c r="AG81" s="282"/>
      <c r="AH81" s="283"/>
      <c r="AI81" s="1119"/>
      <c r="AJ81" s="1120"/>
      <c r="AK81" s="1120"/>
      <c r="AL81" s="1120"/>
      <c r="AM81" s="1120"/>
      <c r="AN81" s="1121"/>
      <c r="AO81" s="1119"/>
      <c r="AP81" s="1121"/>
    </row>
    <row r="82" spans="1:42" ht="12.75" x14ac:dyDescent="0.2">
      <c r="A82" s="227" t="s">
        <v>1510</v>
      </c>
      <c r="B82" s="119" t="s">
        <v>1259</v>
      </c>
      <c r="C82" s="48" t="s">
        <v>389</v>
      </c>
      <c r="D82" s="21">
        <v>3</v>
      </c>
      <c r="E82" s="20">
        <v>10</v>
      </c>
      <c r="F82" s="20">
        <v>1</v>
      </c>
      <c r="G82" s="20">
        <v>6</v>
      </c>
      <c r="H82" s="20">
        <v>1</v>
      </c>
      <c r="I82" s="20">
        <v>16</v>
      </c>
      <c r="J82" s="20">
        <v>1</v>
      </c>
      <c r="K82" s="18">
        <f>SUM(E82,G82,I82)</f>
        <v>32</v>
      </c>
      <c r="L82" s="18">
        <f>((E82*F82)*1.5)+((G82*H82)*1)+((I82*J82)*1)</f>
        <v>37</v>
      </c>
      <c r="M82" s="103" t="s">
        <v>736</v>
      </c>
      <c r="O82" s="287">
        <v>1</v>
      </c>
      <c r="P82" s="227"/>
      <c r="Q82" s="227"/>
      <c r="R82" s="288"/>
      <c r="S82" s="288" t="s">
        <v>1416</v>
      </c>
      <c r="T82" s="743">
        <v>1</v>
      </c>
      <c r="U82" s="289" t="s">
        <v>909</v>
      </c>
      <c r="V82" s="289"/>
      <c r="W82" s="289"/>
      <c r="X82" s="289"/>
      <c r="Y82" s="289"/>
      <c r="Z82" s="289"/>
      <c r="AA82" s="289"/>
      <c r="AB82" s="290"/>
      <c r="AC82" s="291"/>
      <c r="AD82" s="291"/>
      <c r="AE82" s="290">
        <v>3</v>
      </c>
      <c r="AF82" s="291" t="s">
        <v>909</v>
      </c>
      <c r="AG82" s="291"/>
      <c r="AH82" s="292"/>
      <c r="AI82" s="746" t="s">
        <v>1424</v>
      </c>
      <c r="AJ82" s="289" t="s">
        <v>909</v>
      </c>
      <c r="AK82" s="289"/>
      <c r="AL82" s="289"/>
      <c r="AM82" s="289"/>
      <c r="AN82" s="747"/>
      <c r="AO82" s="293"/>
      <c r="AP82" s="295"/>
    </row>
    <row r="83" spans="1:42" s="104" customFormat="1" ht="12.75" x14ac:dyDescent="0.2">
      <c r="A83" s="227"/>
      <c r="B83" s="119" t="s">
        <v>1260</v>
      </c>
      <c r="C83" s="48" t="s">
        <v>390</v>
      </c>
      <c r="D83" s="21">
        <v>4</v>
      </c>
      <c r="E83" s="735">
        <v>0</v>
      </c>
      <c r="F83" s="735">
        <v>1</v>
      </c>
      <c r="G83" s="735">
        <v>0</v>
      </c>
      <c r="H83" s="735">
        <v>1</v>
      </c>
      <c r="I83" s="735">
        <v>32</v>
      </c>
      <c r="J83" s="735">
        <v>1</v>
      </c>
      <c r="K83" s="18">
        <f>SUM(E83,G83,I83)</f>
        <v>32</v>
      </c>
      <c r="L83" s="18">
        <f>((E83*F83)*1.5)+((G83*H83)*1)+((I83*J83)*1)</f>
        <v>32</v>
      </c>
      <c r="M83" s="103"/>
      <c r="O83" s="287" t="s">
        <v>1409</v>
      </c>
      <c r="P83" s="227"/>
      <c r="Q83" s="227"/>
      <c r="R83" s="288">
        <v>2</v>
      </c>
      <c r="S83" s="288"/>
      <c r="T83" s="743"/>
      <c r="U83" s="289"/>
      <c r="V83" s="289"/>
      <c r="W83" s="289"/>
      <c r="X83" s="289"/>
      <c r="Y83" s="289"/>
      <c r="Z83" s="289"/>
      <c r="AA83" s="289"/>
      <c r="AB83" s="290" t="s">
        <v>1409</v>
      </c>
      <c r="AC83" s="291"/>
      <c r="AD83" s="291">
        <v>2</v>
      </c>
      <c r="AE83" s="290"/>
      <c r="AF83" s="291"/>
      <c r="AG83" s="291"/>
      <c r="AH83" s="292"/>
      <c r="AI83" s="736"/>
      <c r="AJ83" s="734"/>
      <c r="AK83" s="734" t="s">
        <v>1425</v>
      </c>
      <c r="AL83" s="734" t="s">
        <v>1426</v>
      </c>
      <c r="AM83" s="734"/>
      <c r="AN83" s="748"/>
      <c r="AO83" s="736"/>
      <c r="AP83" s="748"/>
    </row>
    <row r="84" spans="1:42" ht="23.25" customHeight="1" x14ac:dyDescent="0.2">
      <c r="A84" s="227"/>
      <c r="B84" s="118" t="s">
        <v>1261</v>
      </c>
      <c r="C84" s="124" t="s">
        <v>866</v>
      </c>
      <c r="D84" s="16"/>
      <c r="E84" s="20"/>
      <c r="F84" s="20"/>
      <c r="G84" s="20"/>
      <c r="H84" s="17"/>
      <c r="I84" s="17"/>
      <c r="J84" s="17"/>
      <c r="K84" s="17"/>
      <c r="L84" s="20"/>
      <c r="M84" s="103"/>
      <c r="O84" s="281"/>
      <c r="P84" s="282"/>
      <c r="Q84" s="282"/>
      <c r="R84" s="282"/>
      <c r="S84" s="282"/>
      <c r="T84" s="281"/>
      <c r="U84" s="282"/>
      <c r="V84" s="282"/>
      <c r="W84" s="282"/>
      <c r="X84" s="282"/>
      <c r="Y84" s="282"/>
      <c r="Z84" s="282"/>
      <c r="AA84" s="282"/>
      <c r="AB84" s="281"/>
      <c r="AC84" s="282"/>
      <c r="AD84" s="282"/>
      <c r="AE84" s="281"/>
      <c r="AF84" s="282"/>
      <c r="AG84" s="282"/>
      <c r="AH84" s="283"/>
      <c r="AI84" s="284"/>
      <c r="AJ84" s="285"/>
      <c r="AK84" s="285"/>
      <c r="AL84" s="285"/>
      <c r="AM84" s="285"/>
      <c r="AN84" s="286"/>
      <c r="AO84" s="284"/>
      <c r="AP84" s="286"/>
    </row>
    <row r="85" spans="1:42" ht="36.75" thickBot="1" x14ac:dyDescent="0.25">
      <c r="A85" s="227" t="s">
        <v>1504</v>
      </c>
      <c r="B85" s="119" t="s">
        <v>1262</v>
      </c>
      <c r="C85" s="48" t="s">
        <v>391</v>
      </c>
      <c r="D85" s="21">
        <v>3</v>
      </c>
      <c r="E85" s="20">
        <v>18</v>
      </c>
      <c r="F85" s="20">
        <v>1</v>
      </c>
      <c r="G85" s="20">
        <v>8</v>
      </c>
      <c r="H85" s="20">
        <v>1</v>
      </c>
      <c r="I85" s="20">
        <v>6</v>
      </c>
      <c r="J85" s="20">
        <v>1</v>
      </c>
      <c r="K85" s="1607">
        <f>SUM(E85,G85,I85)</f>
        <v>32</v>
      </c>
      <c r="L85" s="18">
        <f>((E85*F85)*1.5)+((G85*H85)*1)+((I85*J85)*1)</f>
        <v>41</v>
      </c>
      <c r="M85" s="1609" t="s">
        <v>1880</v>
      </c>
      <c r="O85" s="731" t="s">
        <v>1421</v>
      </c>
      <c r="P85" s="732"/>
      <c r="Q85" s="732"/>
      <c r="R85" s="733"/>
      <c r="S85" s="733"/>
      <c r="T85" s="744">
        <v>1.5</v>
      </c>
      <c r="U85" s="745" t="s">
        <v>909</v>
      </c>
      <c r="V85" s="745"/>
      <c r="W85" s="745"/>
      <c r="X85" s="745"/>
      <c r="Y85" s="745"/>
      <c r="Z85" s="745"/>
      <c r="AA85" s="745"/>
      <c r="AB85" s="740"/>
      <c r="AC85" s="741"/>
      <c r="AD85" s="741"/>
      <c r="AE85" s="740">
        <v>3</v>
      </c>
      <c r="AF85" s="741" t="s">
        <v>909</v>
      </c>
      <c r="AG85" s="741"/>
      <c r="AH85" s="742"/>
      <c r="AI85" s="751" t="s">
        <v>1423</v>
      </c>
      <c r="AJ85" s="745" t="s">
        <v>909</v>
      </c>
      <c r="AK85" s="745"/>
      <c r="AL85" s="745"/>
      <c r="AM85" s="745"/>
      <c r="AN85" s="752"/>
      <c r="AO85" s="753"/>
      <c r="AP85" s="755"/>
    </row>
    <row r="86" spans="1:42" ht="12.75" x14ac:dyDescent="0.2">
      <c r="B86" s="54"/>
      <c r="C86" s="43" t="s">
        <v>32</v>
      </c>
      <c r="D86" s="38">
        <f>SUM(D71:D85)</f>
        <v>30</v>
      </c>
      <c r="E86" s="38">
        <f>SUM(E71:E85)</f>
        <v>60</v>
      </c>
      <c r="F86" s="39">
        <v>1</v>
      </c>
      <c r="G86" s="38">
        <f>SUM(G71:G85)</f>
        <v>114</v>
      </c>
      <c r="H86" s="39">
        <v>1</v>
      </c>
      <c r="I86" s="38">
        <f>SUM(I71:I85)</f>
        <v>96</v>
      </c>
      <c r="J86" s="39">
        <v>1</v>
      </c>
      <c r="K86" s="37">
        <f>SUM(K71:K85)</f>
        <v>276</v>
      </c>
      <c r="L86" s="37">
        <f>SUM(L71:L85)</f>
        <v>228</v>
      </c>
      <c r="M86" s="411"/>
    </row>
    <row r="87" spans="1:42" ht="15" customHeight="1" thickBot="1" x14ac:dyDescent="0.25">
      <c r="B87" s="54"/>
      <c r="C87" s="125" t="s">
        <v>27</v>
      </c>
      <c r="D87" s="1">
        <f>SUM(D65,D86)</f>
        <v>60</v>
      </c>
      <c r="E87" s="1">
        <f>SUM(E65,E86)</f>
        <v>156</v>
      </c>
      <c r="F87" s="4">
        <v>1</v>
      </c>
      <c r="G87" s="1">
        <f>SUM(G65,G86)</f>
        <v>206</v>
      </c>
      <c r="H87" s="6">
        <v>1</v>
      </c>
      <c r="I87" s="1">
        <f>SUM(I65,I86)</f>
        <v>158</v>
      </c>
      <c r="J87" s="4">
        <v>1</v>
      </c>
      <c r="K87" s="37">
        <f>SUM(K65,K86)</f>
        <v>526</v>
      </c>
      <c r="L87" s="37">
        <f>SUM(L65,L86)</f>
        <v>408</v>
      </c>
      <c r="M87" s="415"/>
    </row>
    <row r="88" spans="1:42" ht="15" customHeight="1" thickBot="1" x14ac:dyDescent="0.25">
      <c r="B88" s="54"/>
      <c r="C88" s="126"/>
      <c r="D88" s="28"/>
      <c r="E88" s="28"/>
      <c r="F88" s="29"/>
      <c r="G88" s="28"/>
      <c r="H88" s="30"/>
      <c r="I88" s="28"/>
      <c r="J88" s="29"/>
      <c r="K88" s="84"/>
      <c r="L88" s="84"/>
      <c r="M88" s="416"/>
      <c r="O88" s="1920" t="s">
        <v>559</v>
      </c>
      <c r="P88" s="1921"/>
      <c r="Q88" s="1921"/>
      <c r="R88" s="1921"/>
      <c r="S88" s="1921"/>
      <c r="T88" s="1921"/>
      <c r="U88" s="1921"/>
      <c r="V88" s="1921"/>
      <c r="W88" s="1921"/>
      <c r="X88" s="1921"/>
      <c r="Y88" s="1921"/>
      <c r="Z88" s="1921"/>
      <c r="AA88" s="1921"/>
      <c r="AB88" s="1981" t="s">
        <v>560</v>
      </c>
      <c r="AC88" s="1981"/>
      <c r="AD88" s="1981"/>
      <c r="AE88" s="1981"/>
      <c r="AF88" s="1981"/>
      <c r="AG88" s="1981"/>
      <c r="AH88" s="1982"/>
      <c r="AI88" s="1902" t="s">
        <v>608</v>
      </c>
      <c r="AJ88" s="1903"/>
      <c r="AK88" s="1903"/>
      <c r="AL88" s="1903"/>
      <c r="AM88" s="1903"/>
      <c r="AN88" s="2066"/>
      <c r="AO88" s="1898" t="s">
        <v>607</v>
      </c>
      <c r="AP88" s="1900"/>
    </row>
    <row r="89" spans="1:42" ht="20.25" customHeight="1" thickBot="1" x14ac:dyDescent="0.25">
      <c r="B89" s="54"/>
      <c r="C89" s="98"/>
      <c r="D89" s="25"/>
      <c r="I89" s="26"/>
      <c r="J89" s="26"/>
      <c r="K89" s="26"/>
      <c r="L89" s="26"/>
      <c r="O89" s="2042" t="s">
        <v>561</v>
      </c>
      <c r="P89" s="2043"/>
      <c r="Q89" s="2043"/>
      <c r="R89" s="2043"/>
      <c r="S89" s="2043"/>
      <c r="T89" s="2044" t="s">
        <v>562</v>
      </c>
      <c r="U89" s="2045"/>
      <c r="V89" s="2045"/>
      <c r="W89" s="2045"/>
      <c r="X89" s="2045"/>
      <c r="Y89" s="2045"/>
      <c r="Z89" s="2045"/>
      <c r="AA89" s="2045"/>
      <c r="AB89" s="2046" t="s">
        <v>563</v>
      </c>
      <c r="AC89" s="2047"/>
      <c r="AD89" s="2047"/>
      <c r="AE89" s="2046" t="s">
        <v>564</v>
      </c>
      <c r="AF89" s="2047"/>
      <c r="AG89" s="2047"/>
      <c r="AH89" s="2048"/>
      <c r="AI89" s="2059" t="s">
        <v>613</v>
      </c>
      <c r="AJ89" s="2060"/>
      <c r="AK89" s="2060"/>
      <c r="AL89" s="2060"/>
      <c r="AM89" s="2060"/>
      <c r="AN89" s="2061"/>
      <c r="AO89" s="1875" t="s">
        <v>565</v>
      </c>
      <c r="AP89" s="1877"/>
    </row>
    <row r="90" spans="1:42" ht="15" customHeight="1" x14ac:dyDescent="0.2">
      <c r="B90" s="56" t="s">
        <v>642</v>
      </c>
      <c r="C90" s="56" t="s">
        <v>418</v>
      </c>
      <c r="D90" s="109" t="s">
        <v>5</v>
      </c>
      <c r="E90" s="1239" t="s">
        <v>305</v>
      </c>
      <c r="F90" s="106"/>
      <c r="G90" s="106"/>
      <c r="H90" s="106"/>
      <c r="I90" s="106"/>
      <c r="J90" s="106"/>
      <c r="K90" s="106"/>
      <c r="L90" s="106"/>
      <c r="M90" s="1236"/>
      <c r="O90" s="458" t="s">
        <v>566</v>
      </c>
      <c r="P90" s="493" t="s">
        <v>567</v>
      </c>
      <c r="Q90" s="493" t="s">
        <v>568</v>
      </c>
      <c r="R90" s="493" t="s">
        <v>569</v>
      </c>
      <c r="S90" s="493" t="s">
        <v>570</v>
      </c>
      <c r="T90" s="2051" t="s">
        <v>566</v>
      </c>
      <c r="U90" s="2052"/>
      <c r="V90" s="2052" t="s">
        <v>567</v>
      </c>
      <c r="W90" s="2052"/>
      <c r="X90" s="2052" t="s">
        <v>572</v>
      </c>
      <c r="Y90" s="2052"/>
      <c r="Z90" s="2052" t="s">
        <v>570</v>
      </c>
      <c r="AA90" s="2052"/>
      <c r="AB90" s="526" t="s">
        <v>566</v>
      </c>
      <c r="AC90" s="459" t="s">
        <v>567</v>
      </c>
      <c r="AD90" s="459" t="s">
        <v>568</v>
      </c>
      <c r="AE90" s="2057" t="s">
        <v>566</v>
      </c>
      <c r="AF90" s="2058"/>
      <c r="AG90" s="2049" t="s">
        <v>570</v>
      </c>
      <c r="AH90" s="2050"/>
      <c r="AI90" s="2062" t="s">
        <v>566</v>
      </c>
      <c r="AJ90" s="2063"/>
      <c r="AK90" s="2064" t="s">
        <v>572</v>
      </c>
      <c r="AL90" s="2063"/>
      <c r="AM90" s="2064" t="s">
        <v>570</v>
      </c>
      <c r="AN90" s="2065"/>
      <c r="AO90" s="1878" t="s">
        <v>566</v>
      </c>
      <c r="AP90" s="1874"/>
    </row>
    <row r="91" spans="1:42" ht="38.25" customHeight="1" x14ac:dyDescent="0.2">
      <c r="A91" s="672" t="s">
        <v>1341</v>
      </c>
      <c r="B91" s="57" t="s">
        <v>1263</v>
      </c>
      <c r="C91" s="127" t="s">
        <v>25</v>
      </c>
      <c r="D91" s="7"/>
      <c r="E91" s="8" t="s">
        <v>7</v>
      </c>
      <c r="F91" s="8" t="s">
        <v>8</v>
      </c>
      <c r="G91" s="9" t="s">
        <v>9</v>
      </c>
      <c r="H91" s="10" t="s">
        <v>8</v>
      </c>
      <c r="I91" s="9" t="s">
        <v>10</v>
      </c>
      <c r="J91" s="10" t="s">
        <v>11</v>
      </c>
      <c r="K91" s="11" t="s">
        <v>12</v>
      </c>
      <c r="L91" s="1241" t="s">
        <v>13</v>
      </c>
      <c r="M91" s="410" t="s">
        <v>14</v>
      </c>
      <c r="O91" s="275" t="s">
        <v>573</v>
      </c>
      <c r="P91" s="276" t="s">
        <v>573</v>
      </c>
      <c r="Q91" s="276" t="s">
        <v>573</v>
      </c>
      <c r="R91" s="276" t="s">
        <v>573</v>
      </c>
      <c r="S91" s="276" t="s">
        <v>573</v>
      </c>
      <c r="T91" s="575" t="s">
        <v>573</v>
      </c>
      <c r="U91" s="276" t="s">
        <v>574</v>
      </c>
      <c r="V91" s="276" t="s">
        <v>573</v>
      </c>
      <c r="W91" s="276" t="s">
        <v>574</v>
      </c>
      <c r="X91" s="276" t="s">
        <v>573</v>
      </c>
      <c r="Y91" s="276" t="s">
        <v>574</v>
      </c>
      <c r="Z91" s="276" t="s">
        <v>573</v>
      </c>
      <c r="AA91" s="276" t="s">
        <v>574</v>
      </c>
      <c r="AB91" s="278" t="s">
        <v>573</v>
      </c>
      <c r="AC91" s="279" t="s">
        <v>573</v>
      </c>
      <c r="AD91" s="279" t="s">
        <v>573</v>
      </c>
      <c r="AE91" s="278" t="s">
        <v>573</v>
      </c>
      <c r="AF91" s="279" t="s">
        <v>574</v>
      </c>
      <c r="AG91" s="279" t="s">
        <v>573</v>
      </c>
      <c r="AH91" s="280" t="s">
        <v>574</v>
      </c>
      <c r="AI91" s="380" t="s">
        <v>573</v>
      </c>
      <c r="AJ91" s="381" t="s">
        <v>574</v>
      </c>
      <c r="AK91" s="381" t="s">
        <v>573</v>
      </c>
      <c r="AL91" s="381" t="s">
        <v>574</v>
      </c>
      <c r="AM91" s="381" t="s">
        <v>573</v>
      </c>
      <c r="AN91" s="382" t="s">
        <v>574</v>
      </c>
      <c r="AO91" s="380" t="s">
        <v>573</v>
      </c>
      <c r="AP91" s="382" t="s">
        <v>574</v>
      </c>
    </row>
    <row r="92" spans="1:42" ht="15" customHeight="1" x14ac:dyDescent="0.2">
      <c r="A92" s="227"/>
      <c r="B92" s="118" t="s">
        <v>1264</v>
      </c>
      <c r="C92" s="15" t="s">
        <v>841</v>
      </c>
      <c r="D92" s="21"/>
      <c r="E92" s="20"/>
      <c r="F92" s="20"/>
      <c r="G92" s="20"/>
      <c r="H92" s="17"/>
      <c r="I92" s="17"/>
      <c r="J92" s="17"/>
      <c r="K92" s="18" t="s">
        <v>19</v>
      </c>
      <c r="L92" s="18" t="s">
        <v>19</v>
      </c>
      <c r="M92" s="105"/>
      <c r="O92" s="281"/>
      <c r="P92" s="282"/>
      <c r="Q92" s="282"/>
      <c r="R92" s="282"/>
      <c r="S92" s="282"/>
      <c r="T92" s="768"/>
      <c r="U92" s="282"/>
      <c r="V92" s="282"/>
      <c r="W92" s="282"/>
      <c r="X92" s="282"/>
      <c r="Y92" s="282"/>
      <c r="Z92" s="282"/>
      <c r="AA92" s="282"/>
      <c r="AB92" s="281"/>
      <c r="AC92" s="282"/>
      <c r="AD92" s="282"/>
      <c r="AE92" s="281"/>
      <c r="AF92" s="282"/>
      <c r="AG92" s="282"/>
      <c r="AH92" s="283"/>
      <c r="AI92" s="284"/>
      <c r="AJ92" s="285"/>
      <c r="AK92" s="285"/>
      <c r="AL92" s="285"/>
      <c r="AM92" s="285"/>
      <c r="AN92" s="286"/>
      <c r="AO92" s="284"/>
      <c r="AP92" s="286"/>
    </row>
    <row r="93" spans="1:42" s="68" customFormat="1" ht="22.5" customHeight="1" x14ac:dyDescent="0.2">
      <c r="A93" s="620" t="s">
        <v>1506</v>
      </c>
      <c r="B93" s="95" t="s">
        <v>1265</v>
      </c>
      <c r="C93" s="48" t="s">
        <v>381</v>
      </c>
      <c r="D93" s="20">
        <v>3</v>
      </c>
      <c r="E93" s="20">
        <v>8</v>
      </c>
      <c r="F93" s="20">
        <v>1</v>
      </c>
      <c r="G93" s="20">
        <v>14</v>
      </c>
      <c r="H93" s="20">
        <v>1</v>
      </c>
      <c r="I93" s="20">
        <v>8</v>
      </c>
      <c r="J93" s="20">
        <v>1</v>
      </c>
      <c r="K93" s="18">
        <f>SUM(E93,G93,I93)</f>
        <v>30</v>
      </c>
      <c r="L93" s="18">
        <f>((E93*F93)*1.5)+((G93*H93)*1)+((I93*J93)*1)</f>
        <v>34</v>
      </c>
      <c r="M93" s="1609" t="s">
        <v>1867</v>
      </c>
      <c r="O93" s="287" t="s">
        <v>1421</v>
      </c>
      <c r="P93" s="227"/>
      <c r="Q93" s="227"/>
      <c r="R93" s="288"/>
      <c r="S93" s="288"/>
      <c r="T93" s="769">
        <v>1.5</v>
      </c>
      <c r="U93" s="289" t="s">
        <v>909</v>
      </c>
      <c r="V93" s="289"/>
      <c r="W93" s="289"/>
      <c r="X93" s="289"/>
      <c r="Y93" s="289"/>
      <c r="Z93" s="289"/>
      <c r="AA93" s="289"/>
      <c r="AB93" s="290"/>
      <c r="AC93" s="291"/>
      <c r="AD93" s="291"/>
      <c r="AE93" s="290">
        <v>3</v>
      </c>
      <c r="AF93" s="291" t="s">
        <v>909</v>
      </c>
      <c r="AG93" s="291"/>
      <c r="AH93" s="292"/>
      <c r="AI93" s="293" t="s">
        <v>1423</v>
      </c>
      <c r="AJ93" s="294" t="s">
        <v>909</v>
      </c>
      <c r="AK93" s="294"/>
      <c r="AL93" s="294"/>
      <c r="AM93" s="294"/>
      <c r="AN93" s="295"/>
      <c r="AO93" s="293"/>
      <c r="AP93" s="295"/>
    </row>
    <row r="94" spans="1:42" ht="25.5" x14ac:dyDescent="0.2">
      <c r="A94" s="227"/>
      <c r="B94" s="679" t="s">
        <v>1266</v>
      </c>
      <c r="C94" s="15" t="s">
        <v>809</v>
      </c>
      <c r="D94" s="16"/>
      <c r="E94" s="20"/>
      <c r="F94" s="20"/>
      <c r="G94" s="20"/>
      <c r="H94" s="17"/>
      <c r="I94" s="17"/>
      <c r="J94" s="17"/>
      <c r="K94" s="17"/>
      <c r="L94" s="20"/>
      <c r="M94" s="103"/>
      <c r="O94" s="281"/>
      <c r="P94" s="282"/>
      <c r="Q94" s="282"/>
      <c r="R94" s="282"/>
      <c r="S94" s="282"/>
      <c r="T94" s="768"/>
      <c r="U94" s="282"/>
      <c r="V94" s="282"/>
      <c r="W94" s="282"/>
      <c r="X94" s="282"/>
      <c r="Y94" s="282"/>
      <c r="Z94" s="282"/>
      <c r="AA94" s="282"/>
      <c r="AB94" s="281"/>
      <c r="AC94" s="282"/>
      <c r="AD94" s="282"/>
      <c r="AE94" s="281"/>
      <c r="AF94" s="282"/>
      <c r="AG94" s="282"/>
      <c r="AH94" s="283"/>
      <c r="AI94" s="284"/>
      <c r="AJ94" s="285"/>
      <c r="AK94" s="285"/>
      <c r="AL94" s="285"/>
      <c r="AM94" s="285"/>
      <c r="AN94" s="286"/>
      <c r="AO94" s="284"/>
      <c r="AP94" s="286"/>
    </row>
    <row r="95" spans="1:42" s="68" customFormat="1" ht="15" customHeight="1" x14ac:dyDescent="0.2">
      <c r="A95" s="609" t="s">
        <v>1352</v>
      </c>
      <c r="B95" s="681" t="s">
        <v>539</v>
      </c>
      <c r="C95" s="132" t="s">
        <v>87</v>
      </c>
      <c r="D95" s="65">
        <v>2</v>
      </c>
      <c r="E95" s="65">
        <v>20</v>
      </c>
      <c r="F95" s="65">
        <v>0</v>
      </c>
      <c r="G95" s="65">
        <v>0</v>
      </c>
      <c r="H95" s="65">
        <v>1</v>
      </c>
      <c r="I95" s="65">
        <v>0</v>
      </c>
      <c r="J95" s="65">
        <v>2</v>
      </c>
      <c r="K95" s="66">
        <f>SUM(E95,G95,I95)</f>
        <v>20</v>
      </c>
      <c r="L95" s="66">
        <f>((E95*F95)*1.5)+((G95*H95)*1)+((I95*J95)*1)</f>
        <v>0</v>
      </c>
      <c r="M95" s="466" t="s">
        <v>1871</v>
      </c>
      <c r="O95" s="610" t="s">
        <v>1409</v>
      </c>
      <c r="P95" s="609"/>
      <c r="Q95" s="609"/>
      <c r="R95" s="823"/>
      <c r="S95" s="823"/>
      <c r="T95" s="966"/>
      <c r="U95" s="823"/>
      <c r="V95" s="823"/>
      <c r="W95" s="823"/>
      <c r="X95" s="823"/>
      <c r="Y95" s="823"/>
      <c r="Z95" s="823"/>
      <c r="AA95" s="823"/>
      <c r="AB95" s="826" t="s">
        <v>1409</v>
      </c>
      <c r="AC95" s="827"/>
      <c r="AD95" s="827"/>
      <c r="AE95" s="826"/>
      <c r="AF95" s="827"/>
      <c r="AG95" s="827"/>
      <c r="AH95" s="828"/>
      <c r="AI95" s="825" t="s">
        <v>1431</v>
      </c>
      <c r="AJ95" s="823"/>
      <c r="AK95" s="823"/>
      <c r="AL95" s="823"/>
      <c r="AM95" s="823"/>
      <c r="AN95" s="824"/>
      <c r="AO95" s="825"/>
      <c r="AP95" s="824"/>
    </row>
    <row r="96" spans="1:42" ht="33" customHeight="1" x14ac:dyDescent="0.2">
      <c r="A96" s="227" t="s">
        <v>1512</v>
      </c>
      <c r="B96" s="680" t="s">
        <v>1267</v>
      </c>
      <c r="C96" s="48" t="s">
        <v>394</v>
      </c>
      <c r="D96" s="20">
        <v>4</v>
      </c>
      <c r="E96" s="20">
        <v>8</v>
      </c>
      <c r="F96" s="20">
        <v>1</v>
      </c>
      <c r="G96" s="20">
        <v>10</v>
      </c>
      <c r="H96" s="20">
        <v>1</v>
      </c>
      <c r="I96" s="20">
        <v>12</v>
      </c>
      <c r="J96" s="20">
        <v>1</v>
      </c>
      <c r="K96" s="1607">
        <f>SUM(E96,G96,I96)</f>
        <v>30</v>
      </c>
      <c r="L96" s="18">
        <f>((E96*F96)*1.5)+((G96*H96)*1)+((I96*J96)*1)</f>
        <v>34</v>
      </c>
      <c r="M96" s="1609" t="s">
        <v>1879</v>
      </c>
      <c r="O96" s="287" t="s">
        <v>1416</v>
      </c>
      <c r="P96" s="227"/>
      <c r="Q96" s="227"/>
      <c r="R96" s="288"/>
      <c r="S96" s="288" t="s">
        <v>1416</v>
      </c>
      <c r="T96" s="769">
        <v>2</v>
      </c>
      <c r="U96" s="289" t="s">
        <v>909</v>
      </c>
      <c r="V96" s="289"/>
      <c r="W96" s="289"/>
      <c r="X96" s="289"/>
      <c r="Y96" s="289"/>
      <c r="Z96" s="289"/>
      <c r="AA96" s="289"/>
      <c r="AB96" s="290"/>
      <c r="AC96" s="291"/>
      <c r="AD96" s="291"/>
      <c r="AE96" s="290">
        <v>4</v>
      </c>
      <c r="AF96" s="291" t="s">
        <v>909</v>
      </c>
      <c r="AG96" s="291"/>
      <c r="AH96" s="292"/>
      <c r="AI96" s="293" t="s">
        <v>1427</v>
      </c>
      <c r="AJ96" s="294" t="s">
        <v>909</v>
      </c>
      <c r="AK96" s="294"/>
      <c r="AL96" s="294"/>
      <c r="AM96" s="294"/>
      <c r="AN96" s="295"/>
      <c r="AO96" s="293"/>
      <c r="AP96" s="295"/>
    </row>
    <row r="97" spans="1:42" ht="25.5" x14ac:dyDescent="0.2">
      <c r="A97" s="227"/>
      <c r="B97" s="118" t="s">
        <v>1268</v>
      </c>
      <c r="C97" s="15" t="s">
        <v>848</v>
      </c>
      <c r="D97" s="16"/>
      <c r="E97" s="20"/>
      <c r="F97" s="20"/>
      <c r="G97" s="20"/>
      <c r="H97" s="17"/>
      <c r="I97" s="17"/>
      <c r="J97" s="17"/>
      <c r="K97" s="17"/>
      <c r="L97" s="20"/>
      <c r="M97" s="103"/>
      <c r="O97" s="281"/>
      <c r="P97" s="282"/>
      <c r="Q97" s="282"/>
      <c r="R97" s="282"/>
      <c r="S97" s="282"/>
      <c r="T97" s="768"/>
      <c r="U97" s="282"/>
      <c r="V97" s="282"/>
      <c r="W97" s="282"/>
      <c r="X97" s="282"/>
      <c r="Y97" s="282"/>
      <c r="Z97" s="282"/>
      <c r="AA97" s="282"/>
      <c r="AB97" s="281"/>
      <c r="AC97" s="282"/>
      <c r="AD97" s="282"/>
      <c r="AE97" s="281"/>
      <c r="AF97" s="282"/>
      <c r="AG97" s="282"/>
      <c r="AH97" s="283"/>
      <c r="AI97" s="284"/>
      <c r="AJ97" s="285"/>
      <c r="AK97" s="285"/>
      <c r="AL97" s="285"/>
      <c r="AM97" s="285"/>
      <c r="AN97" s="286"/>
      <c r="AO97" s="284"/>
      <c r="AP97" s="286"/>
    </row>
    <row r="98" spans="1:42" ht="15" customHeight="1" x14ac:dyDescent="0.2">
      <c r="A98" s="227" t="s">
        <v>1512</v>
      </c>
      <c r="B98" s="680" t="s">
        <v>1269</v>
      </c>
      <c r="C98" s="48" t="s">
        <v>393</v>
      </c>
      <c r="D98" s="20">
        <v>4</v>
      </c>
      <c r="E98" s="20">
        <v>0</v>
      </c>
      <c r="F98" s="20">
        <v>1</v>
      </c>
      <c r="G98" s="20">
        <v>0</v>
      </c>
      <c r="H98" s="20">
        <v>1</v>
      </c>
      <c r="I98" s="20">
        <v>32</v>
      </c>
      <c r="J98" s="20">
        <v>1</v>
      </c>
      <c r="K98" s="18">
        <f>SUM(E98,G98,I98)</f>
        <v>32</v>
      </c>
      <c r="L98" s="18">
        <f>((E98*F98)*1.5)+((G98*H98)*1)+((I98*J98)*1)</f>
        <v>32</v>
      </c>
      <c r="M98" s="103" t="s">
        <v>19</v>
      </c>
      <c r="O98" s="287" t="s">
        <v>1409</v>
      </c>
      <c r="P98" s="227">
        <v>2</v>
      </c>
      <c r="Q98" s="227"/>
      <c r="R98" s="288"/>
      <c r="S98" s="288"/>
      <c r="T98" s="769"/>
      <c r="U98" s="289"/>
      <c r="V98" s="289"/>
      <c r="W98" s="289"/>
      <c r="X98" s="289"/>
      <c r="Y98" s="289"/>
      <c r="Z98" s="289"/>
      <c r="AA98" s="289"/>
      <c r="AB98" s="290" t="s">
        <v>1409</v>
      </c>
      <c r="AC98" s="291"/>
      <c r="AD98" s="291"/>
      <c r="AE98" s="290">
        <v>2</v>
      </c>
      <c r="AF98" s="291" t="s">
        <v>915</v>
      </c>
      <c r="AG98" s="291"/>
      <c r="AH98" s="292"/>
      <c r="AI98" s="293" t="s">
        <v>1431</v>
      </c>
      <c r="AJ98" s="294"/>
      <c r="AK98" s="294"/>
      <c r="AL98" s="294"/>
      <c r="AM98" s="294"/>
      <c r="AN98" s="295"/>
      <c r="AO98" s="293"/>
      <c r="AP98" s="295"/>
    </row>
    <row r="99" spans="1:42" ht="12.75" x14ac:dyDescent="0.2">
      <c r="A99" s="227"/>
      <c r="B99" s="682" t="s">
        <v>1270</v>
      </c>
      <c r="C99" s="44" t="s">
        <v>854</v>
      </c>
      <c r="D99" s="45"/>
      <c r="E99" s="20"/>
      <c r="F99" s="20"/>
      <c r="G99" s="21"/>
      <c r="H99" s="46"/>
      <c r="I99" s="45"/>
      <c r="J99" s="46"/>
      <c r="K99" s="46" t="s">
        <v>19</v>
      </c>
      <c r="L99" s="18" t="s">
        <v>19</v>
      </c>
      <c r="M99" s="103"/>
      <c r="O99" s="281"/>
      <c r="P99" s="282"/>
      <c r="Q99" s="282"/>
      <c r="R99" s="282"/>
      <c r="S99" s="282"/>
      <c r="T99" s="768"/>
      <c r="U99" s="282"/>
      <c r="V99" s="282"/>
      <c r="W99" s="282"/>
      <c r="X99" s="282"/>
      <c r="Y99" s="282"/>
      <c r="Z99" s="282"/>
      <c r="AA99" s="282"/>
      <c r="AB99" s="281"/>
      <c r="AC99" s="282"/>
      <c r="AD99" s="282"/>
      <c r="AE99" s="281"/>
      <c r="AF99" s="282"/>
      <c r="AG99" s="282"/>
      <c r="AH99" s="283"/>
      <c r="AI99" s="284"/>
      <c r="AJ99" s="285"/>
      <c r="AK99" s="285"/>
      <c r="AL99" s="285"/>
      <c r="AM99" s="285"/>
      <c r="AN99" s="286"/>
      <c r="AO99" s="284"/>
      <c r="AP99" s="286"/>
    </row>
    <row r="100" spans="1:42" ht="15" customHeight="1" x14ac:dyDescent="0.2">
      <c r="A100" s="227" t="s">
        <v>1498</v>
      </c>
      <c r="B100" s="680" t="s">
        <v>1271</v>
      </c>
      <c r="C100" s="48" t="s">
        <v>392</v>
      </c>
      <c r="D100" s="20">
        <v>4</v>
      </c>
      <c r="E100" s="20">
        <v>22</v>
      </c>
      <c r="F100" s="20">
        <v>1</v>
      </c>
      <c r="G100" s="20">
        <v>8</v>
      </c>
      <c r="H100" s="20">
        <v>1</v>
      </c>
      <c r="I100" s="20">
        <v>0</v>
      </c>
      <c r="J100" s="20">
        <v>1</v>
      </c>
      <c r="K100" s="18">
        <f>SUM(E100,G100,I100)</f>
        <v>30</v>
      </c>
      <c r="L100" s="18">
        <f>((E100*F100)*1.5)+((G100*H100)*1)+((I100*J100)*1)</f>
        <v>41</v>
      </c>
      <c r="M100" s="103" t="s">
        <v>737</v>
      </c>
      <c r="O100" s="287" t="s">
        <v>1409</v>
      </c>
      <c r="P100" s="227"/>
      <c r="Q100" s="227"/>
      <c r="R100" s="288"/>
      <c r="S100" s="288"/>
      <c r="T100" s="769">
        <v>2</v>
      </c>
      <c r="U100" s="289" t="s">
        <v>909</v>
      </c>
      <c r="V100" s="289"/>
      <c r="W100" s="289"/>
      <c r="X100" s="289"/>
      <c r="Y100" s="289"/>
      <c r="Z100" s="289"/>
      <c r="AA100" s="289"/>
      <c r="AB100" s="290"/>
      <c r="AC100" s="291"/>
      <c r="AD100" s="291"/>
      <c r="AE100" s="290">
        <v>4</v>
      </c>
      <c r="AF100" s="291" t="s">
        <v>909</v>
      </c>
      <c r="AG100" s="291"/>
      <c r="AH100" s="292"/>
      <c r="AI100" s="293" t="s">
        <v>1427</v>
      </c>
      <c r="AJ100" s="294" t="s">
        <v>909</v>
      </c>
      <c r="AK100" s="294"/>
      <c r="AL100" s="294"/>
      <c r="AM100" s="294"/>
      <c r="AN100" s="295"/>
      <c r="AO100" s="293"/>
      <c r="AP100" s="295"/>
    </row>
    <row r="101" spans="1:42" ht="15" customHeight="1" x14ac:dyDescent="0.2">
      <c r="A101" s="227"/>
      <c r="B101" s="683" t="s">
        <v>1272</v>
      </c>
      <c r="C101" s="15" t="s">
        <v>857</v>
      </c>
      <c r="D101" s="16"/>
      <c r="E101" s="20"/>
      <c r="F101" s="20"/>
      <c r="G101" s="20"/>
      <c r="H101" s="17"/>
      <c r="I101" s="17"/>
      <c r="J101" s="17"/>
      <c r="K101" s="18" t="s">
        <v>19</v>
      </c>
      <c r="L101" s="18" t="s">
        <v>19</v>
      </c>
      <c r="M101" s="105"/>
      <c r="O101" s="281"/>
      <c r="P101" s="282"/>
      <c r="Q101" s="282"/>
      <c r="R101" s="282"/>
      <c r="S101" s="282"/>
      <c r="T101" s="768"/>
      <c r="U101" s="282"/>
      <c r="V101" s="282"/>
      <c r="W101" s="282"/>
      <c r="X101" s="282"/>
      <c r="Y101" s="282"/>
      <c r="Z101" s="282"/>
      <c r="AA101" s="282"/>
      <c r="AB101" s="281"/>
      <c r="AC101" s="282"/>
      <c r="AD101" s="282"/>
      <c r="AE101" s="281"/>
      <c r="AF101" s="282"/>
      <c r="AG101" s="282"/>
      <c r="AH101" s="283"/>
      <c r="AI101" s="284"/>
      <c r="AJ101" s="285"/>
      <c r="AK101" s="285"/>
      <c r="AL101" s="285"/>
      <c r="AM101" s="285"/>
      <c r="AN101" s="286"/>
      <c r="AO101" s="284"/>
      <c r="AP101" s="286"/>
    </row>
    <row r="102" spans="1:42" ht="15" customHeight="1" x14ac:dyDescent="0.2">
      <c r="A102" s="227"/>
      <c r="B102" s="680" t="s">
        <v>1273</v>
      </c>
      <c r="C102" s="48" t="s">
        <v>397</v>
      </c>
      <c r="D102" s="20">
        <v>3</v>
      </c>
      <c r="E102" s="20">
        <v>16</v>
      </c>
      <c r="F102" s="20">
        <v>1</v>
      </c>
      <c r="G102" s="20">
        <v>14</v>
      </c>
      <c r="H102" s="20">
        <v>1</v>
      </c>
      <c r="I102" s="20">
        <v>0</v>
      </c>
      <c r="J102" s="20">
        <v>1</v>
      </c>
      <c r="K102" s="18">
        <f>SUM(E102,G102,I102)</f>
        <v>30</v>
      </c>
      <c r="L102" s="18">
        <f>((E102*F102)*1.5)+((G102*H102)*1)+((I102*J102)*1)</f>
        <v>38</v>
      </c>
      <c r="M102" s="103" t="s">
        <v>19</v>
      </c>
      <c r="O102" s="287" t="s">
        <v>1421</v>
      </c>
      <c r="P102" s="227"/>
      <c r="Q102" s="227"/>
      <c r="R102" s="288"/>
      <c r="S102" s="288"/>
      <c r="T102" s="769">
        <v>1.5</v>
      </c>
      <c r="U102" s="289" t="s">
        <v>909</v>
      </c>
      <c r="V102" s="289"/>
      <c r="W102" s="289"/>
      <c r="X102" s="289"/>
      <c r="Y102" s="289"/>
      <c r="Z102" s="289"/>
      <c r="AA102" s="289"/>
      <c r="AB102" s="290"/>
      <c r="AC102" s="291"/>
      <c r="AD102" s="291"/>
      <c r="AE102" s="290">
        <v>3</v>
      </c>
      <c r="AF102" s="291" t="s">
        <v>909</v>
      </c>
      <c r="AG102" s="291"/>
      <c r="AH102" s="292"/>
      <c r="AI102" s="293" t="s">
        <v>1423</v>
      </c>
      <c r="AJ102" s="294" t="s">
        <v>909</v>
      </c>
      <c r="AK102" s="294"/>
      <c r="AL102" s="294"/>
      <c r="AM102" s="294"/>
      <c r="AN102" s="295"/>
      <c r="AO102" s="293"/>
      <c r="AP102" s="295"/>
    </row>
    <row r="103" spans="1:42" ht="15" customHeight="1" x14ac:dyDescent="0.2">
      <c r="A103" s="227" t="s">
        <v>1513</v>
      </c>
      <c r="B103" s="680" t="s">
        <v>1274</v>
      </c>
      <c r="C103" s="48" t="s">
        <v>396</v>
      </c>
      <c r="D103" s="20">
        <v>3</v>
      </c>
      <c r="E103" s="20">
        <v>8</v>
      </c>
      <c r="F103" s="20">
        <v>1</v>
      </c>
      <c r="G103" s="20">
        <v>12</v>
      </c>
      <c r="H103" s="20">
        <v>1</v>
      </c>
      <c r="I103" s="20">
        <v>12</v>
      </c>
      <c r="J103" s="20">
        <v>1</v>
      </c>
      <c r="K103" s="18">
        <f>SUM(E103,G103,I103)</f>
        <v>32</v>
      </c>
      <c r="L103" s="18">
        <f>((E103*F103)*1.5)+((G103*H103)*1)+((I103*J103)*1)</f>
        <v>36</v>
      </c>
      <c r="M103" s="103" t="s">
        <v>19</v>
      </c>
      <c r="O103" s="287" t="s">
        <v>1421</v>
      </c>
      <c r="P103" s="227"/>
      <c r="Q103" s="227"/>
      <c r="R103" s="288"/>
      <c r="S103" s="288"/>
      <c r="T103" s="769">
        <v>1.5</v>
      </c>
      <c r="U103" s="289" t="s">
        <v>909</v>
      </c>
      <c r="V103" s="289"/>
      <c r="W103" s="289"/>
      <c r="X103" s="289"/>
      <c r="Y103" s="289"/>
      <c r="Z103" s="289"/>
      <c r="AA103" s="289"/>
      <c r="AB103" s="290"/>
      <c r="AC103" s="291"/>
      <c r="AD103" s="291"/>
      <c r="AE103" s="290">
        <v>3</v>
      </c>
      <c r="AF103" s="291" t="s">
        <v>909</v>
      </c>
      <c r="AG103" s="291"/>
      <c r="AH103" s="292"/>
      <c r="AI103" s="293" t="s">
        <v>1423</v>
      </c>
      <c r="AJ103" s="294" t="s">
        <v>909</v>
      </c>
      <c r="AK103" s="294"/>
      <c r="AL103" s="294"/>
      <c r="AM103" s="294"/>
      <c r="AN103" s="295"/>
      <c r="AO103" s="293"/>
      <c r="AP103" s="295"/>
    </row>
    <row r="104" spans="1:42" ht="15" customHeight="1" x14ac:dyDescent="0.2">
      <c r="A104" s="227" t="s">
        <v>1514</v>
      </c>
      <c r="B104" s="680" t="s">
        <v>1275</v>
      </c>
      <c r="C104" s="48" t="s">
        <v>395</v>
      </c>
      <c r="D104" s="20">
        <v>3</v>
      </c>
      <c r="E104" s="20">
        <v>8</v>
      </c>
      <c r="F104" s="20">
        <v>1</v>
      </c>
      <c r="G104" s="20">
        <v>10</v>
      </c>
      <c r="H104" s="20">
        <v>1</v>
      </c>
      <c r="I104" s="20">
        <v>12</v>
      </c>
      <c r="J104" s="20">
        <v>1</v>
      </c>
      <c r="K104" s="18">
        <f>SUM(E104,G104,I104)</f>
        <v>30</v>
      </c>
      <c r="L104" s="18">
        <f>((E104*F104)*1.5)+((G104*H104)*1)+((I104*J104)*1)</f>
        <v>34</v>
      </c>
      <c r="M104" s="103" t="s">
        <v>19</v>
      </c>
      <c r="O104" s="287" t="s">
        <v>1421</v>
      </c>
      <c r="P104" s="227"/>
      <c r="Q104" s="227"/>
      <c r="R104" s="288"/>
      <c r="S104" s="288"/>
      <c r="T104" s="769">
        <v>1.5</v>
      </c>
      <c r="U104" s="289" t="s">
        <v>909</v>
      </c>
      <c r="V104" s="289"/>
      <c r="W104" s="289"/>
      <c r="X104" s="289"/>
      <c r="Y104" s="289"/>
      <c r="Z104" s="289"/>
      <c r="AA104" s="289"/>
      <c r="AB104" s="290"/>
      <c r="AC104" s="291"/>
      <c r="AD104" s="291"/>
      <c r="AE104" s="290">
        <v>3</v>
      </c>
      <c r="AF104" s="291" t="s">
        <v>909</v>
      </c>
      <c r="AG104" s="291"/>
      <c r="AH104" s="292"/>
      <c r="AI104" s="293" t="s">
        <v>1423</v>
      </c>
      <c r="AJ104" s="294" t="s">
        <v>909</v>
      </c>
      <c r="AK104" s="294"/>
      <c r="AL104" s="294"/>
      <c r="AM104" s="294"/>
      <c r="AN104" s="295"/>
      <c r="AO104" s="293"/>
      <c r="AP104" s="295"/>
    </row>
    <row r="105" spans="1:42" s="68" customFormat="1" ht="12.75" x14ac:dyDescent="0.2">
      <c r="A105" s="609" t="s">
        <v>1351</v>
      </c>
      <c r="B105" s="94" t="s">
        <v>554</v>
      </c>
      <c r="C105" s="132" t="s">
        <v>66</v>
      </c>
      <c r="D105" s="64">
        <v>2</v>
      </c>
      <c r="E105" s="65">
        <v>2</v>
      </c>
      <c r="F105" s="65">
        <v>0</v>
      </c>
      <c r="G105" s="65">
        <v>14</v>
      </c>
      <c r="H105" s="65">
        <v>1</v>
      </c>
      <c r="I105" s="65">
        <v>0</v>
      </c>
      <c r="J105" s="65">
        <v>2</v>
      </c>
      <c r="K105" s="66">
        <f>SUM(E105,G105,I105)</f>
        <v>16</v>
      </c>
      <c r="L105" s="66">
        <f>((E105*F105)*1.5)+((G105*H105)*1)+((I105*J105)*1)</f>
        <v>14</v>
      </c>
      <c r="M105" s="413" t="s">
        <v>84</v>
      </c>
      <c r="O105" s="610" t="s">
        <v>1473</v>
      </c>
      <c r="P105" s="609"/>
      <c r="Q105" s="609"/>
      <c r="R105" s="823"/>
      <c r="S105" s="823"/>
      <c r="T105" s="966"/>
      <c r="U105" s="823"/>
      <c r="V105" s="823"/>
      <c r="W105" s="823"/>
      <c r="X105" s="823"/>
      <c r="Y105" s="823"/>
      <c r="Z105" s="823"/>
      <c r="AA105" s="823"/>
      <c r="AB105" s="826" t="s">
        <v>1473</v>
      </c>
      <c r="AC105" s="827"/>
      <c r="AD105" s="827"/>
      <c r="AE105" s="826"/>
      <c r="AF105" s="827"/>
      <c r="AG105" s="827"/>
      <c r="AH105" s="828"/>
      <c r="AI105" s="825" t="s">
        <v>1431</v>
      </c>
      <c r="AJ105" s="823"/>
      <c r="AK105" s="823"/>
      <c r="AL105" s="823"/>
      <c r="AM105" s="823"/>
      <c r="AN105" s="824"/>
      <c r="AO105" s="825"/>
      <c r="AP105" s="824"/>
    </row>
    <row r="106" spans="1:42" ht="27" customHeight="1" x14ac:dyDescent="0.2">
      <c r="A106" s="227"/>
      <c r="B106" s="679" t="s">
        <v>1276</v>
      </c>
      <c r="C106" s="44" t="s">
        <v>861</v>
      </c>
      <c r="D106" s="16"/>
      <c r="E106" s="20"/>
      <c r="F106" s="20"/>
      <c r="G106" s="20"/>
      <c r="H106" s="17"/>
      <c r="I106" s="17"/>
      <c r="J106" s="17"/>
      <c r="K106" s="17"/>
      <c r="L106" s="20"/>
      <c r="M106" s="103"/>
      <c r="O106" s="281"/>
      <c r="P106" s="282"/>
      <c r="Q106" s="282"/>
      <c r="R106" s="282"/>
      <c r="S106" s="282"/>
      <c r="T106" s="768"/>
      <c r="U106" s="282"/>
      <c r="V106" s="282"/>
      <c r="W106" s="282"/>
      <c r="X106" s="282"/>
      <c r="Y106" s="282"/>
      <c r="Z106" s="282"/>
      <c r="AA106" s="282"/>
      <c r="AB106" s="281"/>
      <c r="AC106" s="282"/>
      <c r="AD106" s="282"/>
      <c r="AE106" s="281"/>
      <c r="AF106" s="282"/>
      <c r="AG106" s="282"/>
      <c r="AH106" s="283"/>
      <c r="AI106" s="284"/>
      <c r="AJ106" s="285"/>
      <c r="AK106" s="285"/>
      <c r="AL106" s="285"/>
      <c r="AM106" s="285"/>
      <c r="AN106" s="286"/>
      <c r="AO106" s="284"/>
      <c r="AP106" s="286"/>
    </row>
    <row r="107" spans="1:42" s="68" customFormat="1" ht="13.5" thickBot="1" x14ac:dyDescent="0.25">
      <c r="A107" s="609" t="s">
        <v>1353</v>
      </c>
      <c r="B107" s="681" t="s">
        <v>555</v>
      </c>
      <c r="C107" s="132" t="s">
        <v>85</v>
      </c>
      <c r="D107" s="65">
        <v>2</v>
      </c>
      <c r="E107" s="64">
        <v>0</v>
      </c>
      <c r="F107" s="65">
        <v>1</v>
      </c>
      <c r="G107" s="65">
        <v>20</v>
      </c>
      <c r="H107" s="65">
        <v>1</v>
      </c>
      <c r="I107" s="65">
        <v>0</v>
      </c>
      <c r="J107" s="65">
        <v>2</v>
      </c>
      <c r="K107" s="66">
        <f>SUM(E107,G107,I107)</f>
        <v>20</v>
      </c>
      <c r="L107" s="66">
        <f>((E107*F107)*1.5)+((G107*H107)*1)+((I107*J107)*1)</f>
        <v>20</v>
      </c>
      <c r="M107" s="413" t="s">
        <v>84</v>
      </c>
      <c r="O107" s="775" t="s">
        <v>1416</v>
      </c>
      <c r="P107" s="776"/>
      <c r="Q107" s="776" t="s">
        <v>1416</v>
      </c>
      <c r="R107" s="973"/>
      <c r="S107" s="973"/>
      <c r="T107" s="974"/>
      <c r="U107" s="973"/>
      <c r="V107" s="973"/>
      <c r="W107" s="973"/>
      <c r="X107" s="973"/>
      <c r="Y107" s="973"/>
      <c r="Z107" s="973"/>
      <c r="AA107" s="973"/>
      <c r="AB107" s="975" t="s">
        <v>1416</v>
      </c>
      <c r="AC107" s="976"/>
      <c r="AD107" s="976" t="s">
        <v>1416</v>
      </c>
      <c r="AE107" s="975"/>
      <c r="AF107" s="976"/>
      <c r="AG107" s="976"/>
      <c r="AH107" s="977"/>
      <c r="AI107" s="2067" t="s">
        <v>1562</v>
      </c>
      <c r="AJ107" s="2068"/>
      <c r="AK107" s="2068"/>
      <c r="AL107" s="2068"/>
      <c r="AM107" s="2068"/>
      <c r="AN107" s="2068"/>
      <c r="AO107" s="2068"/>
      <c r="AP107" s="2069"/>
    </row>
    <row r="108" spans="1:42" ht="12.75" x14ac:dyDescent="0.2">
      <c r="B108" s="62"/>
      <c r="C108" s="43" t="s">
        <v>35</v>
      </c>
      <c r="D108" s="38">
        <f>SUM(D92:D107)</f>
        <v>30</v>
      </c>
      <c r="E108" s="38">
        <f>SUM(E92:E107)</f>
        <v>92</v>
      </c>
      <c r="F108" s="4">
        <v>1</v>
      </c>
      <c r="G108" s="38">
        <f>SUM(G92:G107)</f>
        <v>102</v>
      </c>
      <c r="H108" s="4">
        <v>1</v>
      </c>
      <c r="I108" s="38">
        <f>SUM(I92:I107)</f>
        <v>76</v>
      </c>
      <c r="J108" s="4">
        <v>1</v>
      </c>
      <c r="K108" s="40">
        <f>SUM(K93:K107)</f>
        <v>270</v>
      </c>
      <c r="L108" s="40">
        <f>SUM(L93:L107)</f>
        <v>283</v>
      </c>
      <c r="M108" s="418"/>
    </row>
    <row r="109" spans="1:42" ht="13.5" thickBot="1" x14ac:dyDescent="0.25">
      <c r="B109" s="62"/>
      <c r="C109" s="82"/>
      <c r="D109" s="396"/>
      <c r="E109" s="396"/>
      <c r="F109" s="29"/>
      <c r="G109" s="396"/>
      <c r="H109" s="29"/>
      <c r="I109" s="396"/>
      <c r="J109" s="29"/>
      <c r="K109" s="84"/>
      <c r="L109" s="84"/>
      <c r="M109" s="419"/>
    </row>
    <row r="110" spans="1:42" ht="12.75" customHeight="1" x14ac:dyDescent="0.2">
      <c r="B110" s="62"/>
      <c r="C110" s="82"/>
      <c r="D110" s="396"/>
      <c r="E110" s="396"/>
      <c r="F110" s="29"/>
      <c r="G110" s="396"/>
      <c r="H110" s="29"/>
      <c r="I110" s="396"/>
      <c r="J110" s="29"/>
      <c r="K110" s="84"/>
      <c r="L110" s="84"/>
      <c r="M110" s="419"/>
      <c r="O110" s="1969" t="s">
        <v>561</v>
      </c>
      <c r="P110" s="1967"/>
      <c r="Q110" s="1967"/>
      <c r="R110" s="1967"/>
      <c r="S110" s="1967"/>
      <c r="T110" s="2041" t="s">
        <v>562</v>
      </c>
      <c r="U110" s="2021"/>
      <c r="V110" s="2021"/>
      <c r="W110" s="2021"/>
      <c r="X110" s="2021"/>
      <c r="Y110" s="2021"/>
      <c r="Z110" s="2021"/>
      <c r="AA110" s="2021"/>
      <c r="AB110" s="1970" t="s">
        <v>563</v>
      </c>
      <c r="AC110" s="1971"/>
      <c r="AD110" s="1971"/>
      <c r="AE110" s="1971" t="s">
        <v>564</v>
      </c>
      <c r="AF110" s="1971"/>
      <c r="AG110" s="1971"/>
      <c r="AH110" s="1972"/>
      <c r="AI110" s="1889" t="s">
        <v>613</v>
      </c>
      <c r="AJ110" s="1890"/>
      <c r="AK110" s="1890"/>
      <c r="AL110" s="1890"/>
      <c r="AM110" s="1890"/>
      <c r="AN110" s="1891"/>
      <c r="AO110" s="1875" t="s">
        <v>565</v>
      </c>
      <c r="AP110" s="1877"/>
    </row>
    <row r="111" spans="1:42" ht="15" customHeight="1" x14ac:dyDescent="0.2">
      <c r="B111" s="61"/>
      <c r="C111" s="128"/>
      <c r="D111" s="108"/>
      <c r="E111" s="108"/>
      <c r="F111" s="108"/>
      <c r="G111" s="108"/>
      <c r="H111" s="108"/>
      <c r="I111" s="108"/>
      <c r="J111" s="108"/>
      <c r="K111" s="110"/>
      <c r="L111" s="110"/>
      <c r="O111" s="477" t="s">
        <v>566</v>
      </c>
      <c r="P111" s="476" t="s">
        <v>567</v>
      </c>
      <c r="Q111" s="476" t="s">
        <v>568</v>
      </c>
      <c r="R111" s="476" t="s">
        <v>569</v>
      </c>
      <c r="S111" s="476" t="s">
        <v>570</v>
      </c>
      <c r="T111" s="2014" t="s">
        <v>566</v>
      </c>
      <c r="U111" s="1976"/>
      <c r="V111" s="1976" t="s">
        <v>567</v>
      </c>
      <c r="W111" s="1976"/>
      <c r="X111" s="1976" t="s">
        <v>572</v>
      </c>
      <c r="Y111" s="1976"/>
      <c r="Z111" s="1976" t="s">
        <v>570</v>
      </c>
      <c r="AA111" s="1976"/>
      <c r="AB111" s="273" t="s">
        <v>566</v>
      </c>
      <c r="AC111" s="274" t="s">
        <v>567</v>
      </c>
      <c r="AD111" s="274" t="s">
        <v>568</v>
      </c>
      <c r="AE111" s="2053" t="s">
        <v>566</v>
      </c>
      <c r="AF111" s="2000"/>
      <c r="AG111" s="2019" t="s">
        <v>570</v>
      </c>
      <c r="AH111" s="1990"/>
      <c r="AI111" s="1878" t="s">
        <v>566</v>
      </c>
      <c r="AJ111" s="1873"/>
      <c r="AK111" s="1872" t="s">
        <v>572</v>
      </c>
      <c r="AL111" s="1873"/>
      <c r="AM111" s="1872" t="s">
        <v>570</v>
      </c>
      <c r="AN111" s="1874"/>
      <c r="AO111" s="1878" t="s">
        <v>566</v>
      </c>
      <c r="AP111" s="1874"/>
    </row>
    <row r="112" spans="1:42" ht="51" x14ac:dyDescent="0.2">
      <c r="A112" s="672" t="s">
        <v>1341</v>
      </c>
      <c r="B112" s="57" t="s">
        <v>1277</v>
      </c>
      <c r="C112" s="50" t="s">
        <v>26</v>
      </c>
      <c r="D112" s="87"/>
      <c r="E112" s="87" t="s">
        <v>7</v>
      </c>
      <c r="F112" s="87" t="s">
        <v>8</v>
      </c>
      <c r="G112" s="115" t="s">
        <v>9</v>
      </c>
      <c r="H112" s="116" t="s">
        <v>8</v>
      </c>
      <c r="I112" s="115" t="s">
        <v>10</v>
      </c>
      <c r="J112" s="116" t="s">
        <v>11</v>
      </c>
      <c r="K112" s="117" t="s">
        <v>12</v>
      </c>
      <c r="L112" s="115" t="s">
        <v>13</v>
      </c>
      <c r="M112" s="410" t="s">
        <v>14</v>
      </c>
      <c r="O112" s="275" t="s">
        <v>573</v>
      </c>
      <c r="P112" s="276" t="s">
        <v>573</v>
      </c>
      <c r="Q112" s="276" t="s">
        <v>573</v>
      </c>
      <c r="R112" s="276" t="s">
        <v>573</v>
      </c>
      <c r="S112" s="276" t="s">
        <v>573</v>
      </c>
      <c r="T112" s="575" t="s">
        <v>573</v>
      </c>
      <c r="U112" s="276" t="s">
        <v>574</v>
      </c>
      <c r="V112" s="276" t="s">
        <v>573</v>
      </c>
      <c r="W112" s="276" t="s">
        <v>574</v>
      </c>
      <c r="X112" s="276" t="s">
        <v>573</v>
      </c>
      <c r="Y112" s="276" t="s">
        <v>574</v>
      </c>
      <c r="Z112" s="276" t="s">
        <v>573</v>
      </c>
      <c r="AA112" s="276" t="s">
        <v>574</v>
      </c>
      <c r="AB112" s="278" t="s">
        <v>573</v>
      </c>
      <c r="AC112" s="279" t="s">
        <v>573</v>
      </c>
      <c r="AD112" s="279" t="s">
        <v>573</v>
      </c>
      <c r="AE112" s="730" t="s">
        <v>573</v>
      </c>
      <c r="AF112" s="279" t="s">
        <v>574</v>
      </c>
      <c r="AG112" s="279" t="s">
        <v>573</v>
      </c>
      <c r="AH112" s="280" t="s">
        <v>574</v>
      </c>
      <c r="AI112" s="380" t="s">
        <v>573</v>
      </c>
      <c r="AJ112" s="381" t="s">
        <v>574</v>
      </c>
      <c r="AK112" s="381" t="s">
        <v>573</v>
      </c>
      <c r="AL112" s="381" t="s">
        <v>574</v>
      </c>
      <c r="AM112" s="381" t="s">
        <v>573</v>
      </c>
      <c r="AN112" s="382" t="s">
        <v>574</v>
      </c>
      <c r="AO112" s="380" t="s">
        <v>573</v>
      </c>
      <c r="AP112" s="382" t="s">
        <v>574</v>
      </c>
    </row>
    <row r="113" spans="1:42" ht="15" customHeight="1" x14ac:dyDescent="0.2">
      <c r="A113" s="227"/>
      <c r="B113" s="678" t="s">
        <v>1278</v>
      </c>
      <c r="C113" s="15" t="s">
        <v>817</v>
      </c>
      <c r="D113" s="111"/>
      <c r="E113" s="1240" t="s">
        <v>19</v>
      </c>
      <c r="F113" s="99"/>
      <c r="G113" s="1240" t="s">
        <v>19</v>
      </c>
      <c r="H113" s="112"/>
      <c r="I113" s="111" t="s">
        <v>19</v>
      </c>
      <c r="J113" s="112"/>
      <c r="K113" s="112"/>
      <c r="L113" s="99"/>
      <c r="M113" s="105"/>
      <c r="O113" s="281"/>
      <c r="P113" s="282"/>
      <c r="Q113" s="282"/>
      <c r="R113" s="282"/>
      <c r="S113" s="282"/>
      <c r="T113" s="768"/>
      <c r="U113" s="282"/>
      <c r="V113" s="282"/>
      <c r="W113" s="282"/>
      <c r="X113" s="282"/>
      <c r="Y113" s="282"/>
      <c r="Z113" s="282"/>
      <c r="AA113" s="282"/>
      <c r="AB113" s="281"/>
      <c r="AC113" s="282"/>
      <c r="AD113" s="282"/>
      <c r="AE113" s="768"/>
      <c r="AF113" s="282"/>
      <c r="AG113" s="282"/>
      <c r="AH113" s="283"/>
      <c r="AI113" s="284"/>
      <c r="AJ113" s="285"/>
      <c r="AK113" s="285"/>
      <c r="AL113" s="285"/>
      <c r="AM113" s="285"/>
      <c r="AN113" s="286"/>
      <c r="AO113" s="284"/>
      <c r="AP113" s="286"/>
    </row>
    <row r="114" spans="1:42" s="1207" customFormat="1" ht="21.75" customHeight="1" x14ac:dyDescent="0.2">
      <c r="A114" s="1204" t="s">
        <v>1601</v>
      </c>
      <c r="B114" s="1205" t="s">
        <v>1043</v>
      </c>
      <c r="C114" s="1206" t="s">
        <v>332</v>
      </c>
      <c r="D114" s="89">
        <v>5</v>
      </c>
      <c r="E114" s="89">
        <v>8</v>
      </c>
      <c r="F114" s="89">
        <v>0</v>
      </c>
      <c r="G114" s="89">
        <v>18</v>
      </c>
      <c r="H114" s="89">
        <v>0</v>
      </c>
      <c r="I114" s="89">
        <v>6</v>
      </c>
      <c r="J114" s="89">
        <v>0</v>
      </c>
      <c r="K114" s="107">
        <f>SUM(E114,G114,I114)</f>
        <v>32</v>
      </c>
      <c r="L114" s="107">
        <f>((E114*F114)*1.5)+((G114*H114)*1)+((I114*J114)*1)</f>
        <v>0</v>
      </c>
      <c r="M114" s="1237" t="s">
        <v>398</v>
      </c>
      <c r="O114" s="1208" t="s">
        <v>1416</v>
      </c>
      <c r="P114" s="1168" t="s">
        <v>1416</v>
      </c>
      <c r="Q114" s="1168"/>
      <c r="R114" s="1209"/>
      <c r="S114" s="1209" t="s">
        <v>1416</v>
      </c>
      <c r="T114" s="1210">
        <v>2</v>
      </c>
      <c r="U114" s="1209" t="s">
        <v>909</v>
      </c>
      <c r="V114" s="1209"/>
      <c r="W114" s="1209"/>
      <c r="X114" s="1209"/>
      <c r="Y114" s="1209"/>
      <c r="Z114" s="1209"/>
      <c r="AA114" s="1209"/>
      <c r="AB114" s="1211"/>
      <c r="AC114" s="1212"/>
      <c r="AD114" s="1212"/>
      <c r="AE114" s="1213">
        <v>5</v>
      </c>
      <c r="AF114" s="1212" t="s">
        <v>909</v>
      </c>
      <c r="AG114" s="1212"/>
      <c r="AH114" s="1214"/>
      <c r="AI114" s="809" t="s">
        <v>1575</v>
      </c>
      <c r="AJ114" s="1209" t="s">
        <v>909</v>
      </c>
      <c r="AK114" s="1209"/>
      <c r="AL114" s="1209"/>
      <c r="AM114" s="1209"/>
      <c r="AN114" s="1215"/>
      <c r="AO114" s="809"/>
      <c r="AP114" s="1215"/>
    </row>
    <row r="115" spans="1:42" ht="25.5" x14ac:dyDescent="0.2">
      <c r="A115" s="227"/>
      <c r="B115" s="679" t="s">
        <v>1279</v>
      </c>
      <c r="C115" s="15" t="s">
        <v>843</v>
      </c>
      <c r="D115" s="16"/>
      <c r="E115" s="20"/>
      <c r="F115" s="20"/>
      <c r="G115" s="20"/>
      <c r="H115" s="17"/>
      <c r="I115" s="17"/>
      <c r="J115" s="17"/>
      <c r="K115" s="17"/>
      <c r="L115" s="20"/>
      <c r="M115" s="103"/>
      <c r="O115" s="281"/>
      <c r="P115" s="282"/>
      <c r="Q115" s="282"/>
      <c r="R115" s="282"/>
      <c r="S115" s="282"/>
      <c r="T115" s="768"/>
      <c r="U115" s="282"/>
      <c r="V115" s="282"/>
      <c r="W115" s="282"/>
      <c r="X115" s="282"/>
      <c r="Y115" s="282"/>
      <c r="Z115" s="282"/>
      <c r="AA115" s="282"/>
      <c r="AB115" s="281"/>
      <c r="AC115" s="282"/>
      <c r="AD115" s="282"/>
      <c r="AE115" s="768"/>
      <c r="AF115" s="282"/>
      <c r="AG115" s="282"/>
      <c r="AH115" s="283"/>
      <c r="AI115" s="284"/>
      <c r="AJ115" s="285"/>
      <c r="AK115" s="285"/>
      <c r="AL115" s="285"/>
      <c r="AM115" s="285"/>
      <c r="AN115" s="286"/>
      <c r="AO115" s="284"/>
      <c r="AP115" s="286"/>
    </row>
    <row r="116" spans="1:42" s="68" customFormat="1" ht="15" customHeight="1" x14ac:dyDescent="0.2">
      <c r="A116" s="620" t="s">
        <v>1515</v>
      </c>
      <c r="B116" s="680" t="s">
        <v>1280</v>
      </c>
      <c r="C116" s="133" t="s">
        <v>400</v>
      </c>
      <c r="D116" s="20">
        <v>3</v>
      </c>
      <c r="E116" s="20">
        <v>12</v>
      </c>
      <c r="F116" s="20">
        <v>1</v>
      </c>
      <c r="G116" s="20">
        <v>12</v>
      </c>
      <c r="H116" s="20">
        <v>1</v>
      </c>
      <c r="I116" s="20">
        <v>6</v>
      </c>
      <c r="J116" s="20">
        <v>1</v>
      </c>
      <c r="K116" s="18">
        <f>SUM(E116,G116,I116)</f>
        <v>30</v>
      </c>
      <c r="L116" s="18">
        <f>((E116*F116)*1.5)+((G116*H116)*1)+((I116*J116)*1)</f>
        <v>36</v>
      </c>
      <c r="M116" s="103" t="s">
        <v>19</v>
      </c>
      <c r="O116" s="287" t="s">
        <v>1421</v>
      </c>
      <c r="P116" s="227"/>
      <c r="Q116" s="227"/>
      <c r="R116" s="288"/>
      <c r="S116" s="288"/>
      <c r="T116" s="769">
        <v>1.5</v>
      </c>
      <c r="U116" s="289" t="s">
        <v>909</v>
      </c>
      <c r="V116" s="289"/>
      <c r="W116" s="289"/>
      <c r="X116" s="289"/>
      <c r="Y116" s="289"/>
      <c r="Z116" s="289"/>
      <c r="AA116" s="289"/>
      <c r="AB116" s="290"/>
      <c r="AC116" s="291"/>
      <c r="AD116" s="291"/>
      <c r="AE116" s="770">
        <v>3</v>
      </c>
      <c r="AF116" s="291" t="s">
        <v>909</v>
      </c>
      <c r="AG116" s="291"/>
      <c r="AH116" s="292"/>
      <c r="AI116" s="293" t="s">
        <v>1423</v>
      </c>
      <c r="AJ116" s="294" t="s">
        <v>909</v>
      </c>
      <c r="AK116" s="294"/>
      <c r="AL116" s="294"/>
      <c r="AM116" s="294"/>
      <c r="AN116" s="295"/>
      <c r="AO116" s="293"/>
      <c r="AP116" s="295"/>
    </row>
    <row r="117" spans="1:42" ht="15" customHeight="1" x14ac:dyDescent="0.2">
      <c r="A117" s="227"/>
      <c r="B117" s="679" t="s">
        <v>1281</v>
      </c>
      <c r="C117" s="15" t="s">
        <v>847</v>
      </c>
      <c r="D117" s="16"/>
      <c r="E117" s="20"/>
      <c r="F117" s="20"/>
      <c r="G117" s="20"/>
      <c r="H117" s="52"/>
      <c r="I117" s="51"/>
      <c r="J117" s="51"/>
      <c r="K117" s="52"/>
      <c r="L117" s="18"/>
      <c r="M117" s="103"/>
      <c r="O117" s="281"/>
      <c r="P117" s="282"/>
      <c r="Q117" s="282"/>
      <c r="R117" s="282"/>
      <c r="S117" s="282"/>
      <c r="T117" s="768"/>
      <c r="U117" s="282"/>
      <c r="V117" s="282"/>
      <c r="W117" s="282"/>
      <c r="X117" s="282"/>
      <c r="Y117" s="282"/>
      <c r="Z117" s="282"/>
      <c r="AA117" s="282"/>
      <c r="AB117" s="281"/>
      <c r="AC117" s="282"/>
      <c r="AD117" s="282"/>
      <c r="AE117" s="768"/>
      <c r="AF117" s="282"/>
      <c r="AG117" s="282"/>
      <c r="AH117" s="283"/>
      <c r="AI117" s="284"/>
      <c r="AJ117" s="285"/>
      <c r="AK117" s="285"/>
      <c r="AL117" s="285"/>
      <c r="AM117" s="285"/>
      <c r="AN117" s="286"/>
      <c r="AO117" s="284"/>
      <c r="AP117" s="286"/>
    </row>
    <row r="118" spans="1:42" s="68" customFormat="1" ht="15" customHeight="1" x14ac:dyDescent="0.2">
      <c r="A118" s="620" t="s">
        <v>1516</v>
      </c>
      <c r="B118" s="680" t="s">
        <v>1282</v>
      </c>
      <c r="C118" s="133" t="s">
        <v>401</v>
      </c>
      <c r="D118" s="20">
        <v>5</v>
      </c>
      <c r="E118" s="20">
        <v>0</v>
      </c>
      <c r="F118" s="20">
        <v>1</v>
      </c>
      <c r="G118" s="20">
        <v>0</v>
      </c>
      <c r="H118" s="20">
        <v>1</v>
      </c>
      <c r="I118" s="20">
        <v>30</v>
      </c>
      <c r="J118" s="20">
        <v>1</v>
      </c>
      <c r="K118" s="18">
        <f>SUM(E118,G118,I118)</f>
        <v>30</v>
      </c>
      <c r="L118" s="18">
        <f>((E118*F118)*1.5)+((G118*H118)*1)+((I118*J118)*1)</f>
        <v>30</v>
      </c>
      <c r="M118" s="103" t="s">
        <v>19</v>
      </c>
      <c r="O118" s="287" t="s">
        <v>1420</v>
      </c>
      <c r="P118" s="227">
        <v>2.5</v>
      </c>
      <c r="Q118" s="227"/>
      <c r="R118" s="288"/>
      <c r="S118" s="288"/>
      <c r="T118" s="769"/>
      <c r="U118" s="289"/>
      <c r="V118" s="289"/>
      <c r="W118" s="289"/>
      <c r="X118" s="289"/>
      <c r="Y118" s="289"/>
      <c r="Z118" s="289"/>
      <c r="AA118" s="289"/>
      <c r="AB118" s="290" t="s">
        <v>1420</v>
      </c>
      <c r="AC118" s="291">
        <v>2.5</v>
      </c>
      <c r="AD118" s="291"/>
      <c r="AE118" s="770"/>
      <c r="AF118" s="291"/>
      <c r="AG118" s="291"/>
      <c r="AH118" s="292"/>
      <c r="AI118" s="293"/>
      <c r="AJ118" s="294"/>
      <c r="AK118" s="294" t="s">
        <v>1429</v>
      </c>
      <c r="AL118" s="294" t="s">
        <v>1426</v>
      </c>
      <c r="AM118" s="294"/>
      <c r="AN118" s="295"/>
      <c r="AO118" s="293"/>
      <c r="AP118" s="295"/>
    </row>
    <row r="119" spans="1:42" s="68" customFormat="1" ht="15" customHeight="1" x14ac:dyDescent="0.2">
      <c r="A119" s="609" t="s">
        <v>1397</v>
      </c>
      <c r="B119" s="681" t="s">
        <v>1283</v>
      </c>
      <c r="C119" s="91" t="s">
        <v>733</v>
      </c>
      <c r="D119" s="65">
        <v>4</v>
      </c>
      <c r="E119" s="65">
        <v>0</v>
      </c>
      <c r="F119" s="65">
        <v>1</v>
      </c>
      <c r="G119" s="65">
        <v>16</v>
      </c>
      <c r="H119" s="65">
        <v>1</v>
      </c>
      <c r="I119" s="65">
        <v>0</v>
      </c>
      <c r="J119" s="65">
        <v>1</v>
      </c>
      <c r="K119" s="66">
        <f>SUM(E119,G119,I119)</f>
        <v>16</v>
      </c>
      <c r="L119" s="66">
        <f>((E119*F119)*1.5)+((G119*H119)*1)+((I119*J119)*1)</f>
        <v>16</v>
      </c>
      <c r="M119" s="413"/>
      <c r="O119" s="610" t="s">
        <v>1409</v>
      </c>
      <c r="P119" s="609"/>
      <c r="Q119" s="609"/>
      <c r="R119" s="823"/>
      <c r="S119" s="823"/>
      <c r="T119" s="966"/>
      <c r="U119" s="823"/>
      <c r="V119" s="823"/>
      <c r="W119" s="823"/>
      <c r="X119" s="823">
        <v>2</v>
      </c>
      <c r="Y119" s="823" t="s">
        <v>1426</v>
      </c>
      <c r="Z119" s="823"/>
      <c r="AA119" s="823"/>
      <c r="AB119" s="826">
        <v>4</v>
      </c>
      <c r="AC119" s="827"/>
      <c r="AD119" s="827"/>
      <c r="AE119" s="978"/>
      <c r="AF119" s="827"/>
      <c r="AG119" s="827"/>
      <c r="AH119" s="828"/>
      <c r="AI119" s="825"/>
      <c r="AJ119" s="823"/>
      <c r="AK119" s="823" t="s">
        <v>1427</v>
      </c>
      <c r="AL119" s="823" t="s">
        <v>1426</v>
      </c>
      <c r="AM119" s="823"/>
      <c r="AN119" s="824"/>
      <c r="AO119" s="825"/>
      <c r="AP119" s="824"/>
    </row>
    <row r="120" spans="1:42" ht="21.75" customHeight="1" x14ac:dyDescent="0.2">
      <c r="A120" s="227"/>
      <c r="B120" s="679" t="s">
        <v>1284</v>
      </c>
      <c r="C120" s="44" t="s">
        <v>862</v>
      </c>
      <c r="D120" s="16"/>
      <c r="E120" s="21" t="s">
        <v>19</v>
      </c>
      <c r="F120" s="20"/>
      <c r="G120" s="21"/>
      <c r="H120" s="17"/>
      <c r="I120" s="16" t="s">
        <v>19</v>
      </c>
      <c r="J120" s="17"/>
      <c r="K120" s="17"/>
      <c r="L120" s="20"/>
      <c r="M120" s="103"/>
      <c r="O120" s="281"/>
      <c r="P120" s="282"/>
      <c r="Q120" s="282"/>
      <c r="R120" s="282"/>
      <c r="S120" s="282"/>
      <c r="T120" s="768"/>
      <c r="U120" s="282"/>
      <c r="V120" s="282"/>
      <c r="W120" s="282"/>
      <c r="X120" s="282"/>
      <c r="Y120" s="282"/>
      <c r="Z120" s="282"/>
      <c r="AA120" s="282"/>
      <c r="AB120" s="281"/>
      <c r="AC120" s="282"/>
      <c r="AD120" s="282"/>
      <c r="AE120" s="768"/>
      <c r="AF120" s="282"/>
      <c r="AG120" s="282"/>
      <c r="AH120" s="283"/>
      <c r="AI120" s="284"/>
      <c r="AJ120" s="285"/>
      <c r="AK120" s="285"/>
      <c r="AL120" s="285"/>
      <c r="AM120" s="285"/>
      <c r="AN120" s="286"/>
      <c r="AO120" s="284"/>
      <c r="AP120" s="286"/>
    </row>
    <row r="121" spans="1:42" s="68" customFormat="1" ht="15" customHeight="1" x14ac:dyDescent="0.2">
      <c r="A121" s="609" t="s">
        <v>1354</v>
      </c>
      <c r="B121" s="681" t="s">
        <v>556</v>
      </c>
      <c r="C121" s="132" t="s">
        <v>96</v>
      </c>
      <c r="D121" s="65">
        <v>2</v>
      </c>
      <c r="E121" s="65">
        <v>0</v>
      </c>
      <c r="F121" s="65">
        <v>1</v>
      </c>
      <c r="G121" s="65">
        <v>20</v>
      </c>
      <c r="H121" s="65">
        <v>1</v>
      </c>
      <c r="I121" s="65">
        <v>0</v>
      </c>
      <c r="J121" s="64">
        <v>1</v>
      </c>
      <c r="K121" s="66">
        <f>SUM(E121,G121,I121)</f>
        <v>20</v>
      </c>
      <c r="L121" s="66">
        <f t="shared" ref="L121" si="0">((E121*F121)*1.5)+((G121*H121)*1)+((I121*J121)*1)</f>
        <v>20</v>
      </c>
      <c r="M121" s="413" t="s">
        <v>84</v>
      </c>
      <c r="O121" s="610" t="s">
        <v>1416</v>
      </c>
      <c r="P121" s="609"/>
      <c r="Q121" s="609" t="s">
        <v>1416</v>
      </c>
      <c r="R121" s="823"/>
      <c r="S121" s="823"/>
      <c r="T121" s="966"/>
      <c r="U121" s="823"/>
      <c r="V121" s="823"/>
      <c r="W121" s="823"/>
      <c r="X121" s="823"/>
      <c r="Y121" s="823"/>
      <c r="Z121" s="823"/>
      <c r="AA121" s="823"/>
      <c r="AB121" s="826" t="s">
        <v>1416</v>
      </c>
      <c r="AC121" s="827"/>
      <c r="AD121" s="827" t="s">
        <v>1416</v>
      </c>
      <c r="AE121" s="978"/>
      <c r="AF121" s="827"/>
      <c r="AG121" s="827"/>
      <c r="AH121" s="828"/>
      <c r="AI121" s="1914" t="s">
        <v>1562</v>
      </c>
      <c r="AJ121" s="1915"/>
      <c r="AK121" s="1915"/>
      <c r="AL121" s="1915"/>
      <c r="AM121" s="1915"/>
      <c r="AN121" s="1915"/>
      <c r="AO121" s="1915"/>
      <c r="AP121" s="1916"/>
    </row>
    <row r="122" spans="1:42" s="68" customFormat="1" ht="36" x14ac:dyDescent="0.2">
      <c r="A122" s="620" t="s">
        <v>1517</v>
      </c>
      <c r="B122" s="680" t="s">
        <v>1285</v>
      </c>
      <c r="C122" s="133" t="s">
        <v>399</v>
      </c>
      <c r="D122" s="20">
        <v>4</v>
      </c>
      <c r="E122" s="20">
        <v>16</v>
      </c>
      <c r="F122" s="20">
        <v>1</v>
      </c>
      <c r="G122" s="20">
        <v>8</v>
      </c>
      <c r="H122" s="20">
        <v>1</v>
      </c>
      <c r="I122" s="20">
        <v>6</v>
      </c>
      <c r="J122" s="20">
        <v>1</v>
      </c>
      <c r="K122" s="1607">
        <f>SUM(E122,G122,I122)</f>
        <v>30</v>
      </c>
      <c r="L122" s="18">
        <f>((E122*F122)*1.5)+((G122*H122)*1)+((I122*J122)*1)</f>
        <v>38</v>
      </c>
      <c r="M122" s="1609" t="s">
        <v>1879</v>
      </c>
      <c r="O122" s="287"/>
      <c r="P122" s="227"/>
      <c r="Q122" s="227" t="s">
        <v>1421</v>
      </c>
      <c r="R122" s="288"/>
      <c r="S122" s="288"/>
      <c r="T122" s="769">
        <v>2.5</v>
      </c>
      <c r="U122" s="289" t="s">
        <v>909</v>
      </c>
      <c r="V122" s="289"/>
      <c r="W122" s="289"/>
      <c r="X122" s="289"/>
      <c r="Y122" s="289"/>
      <c r="Z122" s="289"/>
      <c r="AA122" s="289"/>
      <c r="AB122" s="290"/>
      <c r="AC122" s="291"/>
      <c r="AD122" s="291"/>
      <c r="AE122" s="770">
        <v>4</v>
      </c>
      <c r="AF122" s="291" t="s">
        <v>909</v>
      </c>
      <c r="AG122" s="291"/>
      <c r="AH122" s="292"/>
      <c r="AI122" s="293" t="s">
        <v>1468</v>
      </c>
      <c r="AJ122" s="294" t="s">
        <v>909</v>
      </c>
      <c r="AK122" s="294"/>
      <c r="AL122" s="294"/>
      <c r="AM122" s="294"/>
      <c r="AN122" s="295"/>
      <c r="AO122" s="293"/>
      <c r="AP122" s="295"/>
    </row>
    <row r="123" spans="1:42" ht="15" customHeight="1" x14ac:dyDescent="0.2">
      <c r="A123" s="227"/>
      <c r="B123" s="679" t="s">
        <v>1286</v>
      </c>
      <c r="C123" s="565" t="s">
        <v>916</v>
      </c>
      <c r="D123" s="16"/>
      <c r="E123" s="20"/>
      <c r="F123" s="20"/>
      <c r="G123" s="20"/>
      <c r="H123" s="52"/>
      <c r="I123" s="51"/>
      <c r="J123" s="51"/>
      <c r="K123" s="52"/>
      <c r="L123" s="18"/>
      <c r="M123" s="103"/>
      <c r="O123" s="281"/>
      <c r="P123" s="282"/>
      <c r="Q123" s="282"/>
      <c r="R123" s="282"/>
      <c r="S123" s="282"/>
      <c r="T123" s="768"/>
      <c r="U123" s="282"/>
      <c r="V123" s="282"/>
      <c r="W123" s="282"/>
      <c r="X123" s="282"/>
      <c r="Y123" s="282"/>
      <c r="Z123" s="282"/>
      <c r="AA123" s="282"/>
      <c r="AB123" s="281"/>
      <c r="AC123" s="282"/>
      <c r="AD123" s="282"/>
      <c r="AE123" s="768"/>
      <c r="AF123" s="282"/>
      <c r="AG123" s="282"/>
      <c r="AH123" s="283"/>
      <c r="AI123" s="284"/>
      <c r="AJ123" s="285"/>
      <c r="AK123" s="285"/>
      <c r="AL123" s="285"/>
      <c r="AM123" s="285"/>
      <c r="AN123" s="286"/>
      <c r="AO123" s="284"/>
      <c r="AP123" s="286"/>
    </row>
    <row r="124" spans="1:42" ht="22.5" customHeight="1" x14ac:dyDescent="0.2">
      <c r="A124" s="227" t="s">
        <v>1518</v>
      </c>
      <c r="B124" s="680" t="s">
        <v>1287</v>
      </c>
      <c r="C124" s="133" t="s">
        <v>402</v>
      </c>
      <c r="D124" s="20">
        <v>3</v>
      </c>
      <c r="E124" s="20">
        <v>16</v>
      </c>
      <c r="F124" s="20">
        <v>1</v>
      </c>
      <c r="G124" s="20">
        <v>10</v>
      </c>
      <c r="H124" s="20">
        <v>1</v>
      </c>
      <c r="I124" s="20">
        <v>6</v>
      </c>
      <c r="J124" s="20">
        <v>1</v>
      </c>
      <c r="K124" s="1607">
        <f>SUM(E124,G124,I124)</f>
        <v>32</v>
      </c>
      <c r="L124" s="18">
        <f>((E124*F124)*1.5)+((G124*H124)*1)+((I124*J124)*1)</f>
        <v>40</v>
      </c>
      <c r="M124" s="1609" t="s">
        <v>1868</v>
      </c>
      <c r="O124" s="287" t="s">
        <v>1421</v>
      </c>
      <c r="P124" s="227"/>
      <c r="Q124" s="227"/>
      <c r="R124" s="288"/>
      <c r="S124" s="288"/>
      <c r="T124" s="769">
        <v>1.5</v>
      </c>
      <c r="U124" s="289" t="s">
        <v>909</v>
      </c>
      <c r="V124" s="289"/>
      <c r="W124" s="289"/>
      <c r="X124" s="289"/>
      <c r="Y124" s="289"/>
      <c r="Z124" s="289"/>
      <c r="AA124" s="289"/>
      <c r="AB124" s="290"/>
      <c r="AC124" s="291"/>
      <c r="AD124" s="291"/>
      <c r="AE124" s="770">
        <v>3</v>
      </c>
      <c r="AF124" s="291" t="s">
        <v>909</v>
      </c>
      <c r="AG124" s="291"/>
      <c r="AH124" s="292"/>
      <c r="AI124" s="293" t="s">
        <v>1423</v>
      </c>
      <c r="AJ124" s="294" t="s">
        <v>909</v>
      </c>
      <c r="AK124" s="294"/>
      <c r="AL124" s="294"/>
      <c r="AM124" s="294"/>
      <c r="AN124" s="295"/>
      <c r="AO124" s="293"/>
      <c r="AP124" s="295"/>
    </row>
    <row r="125" spans="1:42" ht="15" customHeight="1" thickBot="1" x14ac:dyDescent="0.25">
      <c r="A125" s="227" t="s">
        <v>1519</v>
      </c>
      <c r="B125" s="680" t="s">
        <v>1288</v>
      </c>
      <c r="C125" s="133" t="s">
        <v>403</v>
      </c>
      <c r="D125" s="20">
        <v>4</v>
      </c>
      <c r="E125" s="20">
        <v>10</v>
      </c>
      <c r="F125" s="20">
        <v>1</v>
      </c>
      <c r="G125" s="20">
        <v>14</v>
      </c>
      <c r="H125" s="20">
        <v>1</v>
      </c>
      <c r="I125" s="20">
        <v>6</v>
      </c>
      <c r="J125" s="20">
        <v>1</v>
      </c>
      <c r="K125" s="18">
        <f>SUM(E125,G125,I125)</f>
        <v>30</v>
      </c>
      <c r="L125" s="18">
        <f>((E125*F125)*1.5)+((G125*H125)*1)+((I125*J125)*1)</f>
        <v>35</v>
      </c>
      <c r="M125" s="103" t="s">
        <v>737</v>
      </c>
      <c r="O125" s="731"/>
      <c r="P125" s="732"/>
      <c r="Q125" s="732"/>
      <c r="R125" s="733"/>
      <c r="S125" s="733" t="s">
        <v>1409</v>
      </c>
      <c r="T125" s="771">
        <v>2</v>
      </c>
      <c r="U125" s="745" t="s">
        <v>909</v>
      </c>
      <c r="V125" s="745"/>
      <c r="W125" s="745"/>
      <c r="X125" s="745"/>
      <c r="Y125" s="745"/>
      <c r="Z125" s="745"/>
      <c r="AA125" s="745"/>
      <c r="AB125" s="740"/>
      <c r="AC125" s="741"/>
      <c r="AD125" s="741"/>
      <c r="AE125" s="772">
        <v>4</v>
      </c>
      <c r="AF125" s="741" t="s">
        <v>909</v>
      </c>
      <c r="AG125" s="741"/>
      <c r="AH125" s="742"/>
      <c r="AI125" s="753" t="s">
        <v>1427</v>
      </c>
      <c r="AJ125" s="754" t="s">
        <v>909</v>
      </c>
      <c r="AK125" s="754"/>
      <c r="AL125" s="754"/>
      <c r="AM125" s="754"/>
      <c r="AN125" s="755"/>
      <c r="AO125" s="753"/>
      <c r="AP125" s="755"/>
    </row>
    <row r="126" spans="1:42" ht="15" customHeight="1" x14ac:dyDescent="0.2">
      <c r="B126" s="62"/>
      <c r="C126" s="43" t="s">
        <v>34</v>
      </c>
      <c r="D126" s="38">
        <f>SUM(D114:D125)</f>
        <v>30</v>
      </c>
      <c r="E126" s="38">
        <f>SUM(E114:E125)</f>
        <v>62</v>
      </c>
      <c r="F126" s="4">
        <v>1</v>
      </c>
      <c r="G126" s="38">
        <f>SUM(G114:G125)</f>
        <v>98</v>
      </c>
      <c r="H126" s="4">
        <v>1</v>
      </c>
      <c r="I126" s="38">
        <f>SUM(I114:I125)</f>
        <v>60</v>
      </c>
      <c r="J126" s="4">
        <v>1</v>
      </c>
      <c r="K126" s="37">
        <f>SUM(K114:K125)</f>
        <v>220</v>
      </c>
      <c r="L126" s="37">
        <f>SUM(L114:L125)</f>
        <v>215</v>
      </c>
      <c r="M126" s="418"/>
    </row>
    <row r="127" spans="1:42" ht="12.75" x14ac:dyDescent="0.2">
      <c r="B127" s="54"/>
      <c r="C127" s="125" t="s">
        <v>24</v>
      </c>
      <c r="D127" s="1">
        <f>SUM(D108,D126)</f>
        <v>60</v>
      </c>
      <c r="E127" s="1">
        <f>SUM(E108,E126)</f>
        <v>154</v>
      </c>
      <c r="F127" s="4">
        <v>1</v>
      </c>
      <c r="G127" s="1">
        <f>SUM(G108,G126)</f>
        <v>200</v>
      </c>
      <c r="H127" s="5">
        <v>1</v>
      </c>
      <c r="I127" s="1">
        <f>SUM(I108,I126)</f>
        <v>136</v>
      </c>
      <c r="J127" s="4">
        <v>1</v>
      </c>
      <c r="K127" s="37">
        <f>SUM(K108,K126)</f>
        <v>490</v>
      </c>
      <c r="L127" s="37">
        <f>SUM(L108,L126)</f>
        <v>498</v>
      </c>
      <c r="M127" s="227"/>
    </row>
    <row r="128" spans="1:42" s="63" customFormat="1" ht="15" customHeight="1" x14ac:dyDescent="0.2">
      <c r="A128" s="419"/>
      <c r="B128" s="54"/>
      <c r="C128" s="104"/>
      <c r="D128" s="26"/>
      <c r="E128" s="26"/>
      <c r="F128" s="26"/>
      <c r="G128" s="26"/>
      <c r="H128" s="26"/>
      <c r="I128" s="26"/>
      <c r="J128" s="26"/>
      <c r="K128" s="26"/>
      <c r="L128" s="26"/>
      <c r="M128" s="139"/>
    </row>
    <row r="129" spans="2:13" ht="12.75" customHeight="1" x14ac:dyDescent="0.2">
      <c r="B129" s="70"/>
      <c r="C129" s="129" t="s">
        <v>1401</v>
      </c>
      <c r="D129" s="71">
        <f>D44+D87+D127</f>
        <v>180</v>
      </c>
      <c r="E129" s="71">
        <f>E44+E87+E127</f>
        <v>540</v>
      </c>
      <c r="F129" s="71">
        <v>1</v>
      </c>
      <c r="G129" s="71">
        <f>G44+G87+G127</f>
        <v>584</v>
      </c>
      <c r="H129" s="71">
        <v>1</v>
      </c>
      <c r="I129" s="71">
        <f>I44+I87+I127</f>
        <v>296</v>
      </c>
      <c r="J129" s="71">
        <v>1</v>
      </c>
      <c r="K129" s="72">
        <f>SUM(K44,K87,K127)</f>
        <v>1448</v>
      </c>
      <c r="L129" s="72">
        <f>SUM(L44,L87,L127)</f>
        <v>1213</v>
      </c>
      <c r="M129" s="420"/>
    </row>
  </sheetData>
  <mergeCells count="113">
    <mergeCell ref="AI121:AP121"/>
    <mergeCell ref="AB5:AH5"/>
    <mergeCell ref="AO5:AP5"/>
    <mergeCell ref="O6:S6"/>
    <mergeCell ref="T6:AA6"/>
    <mergeCell ref="AB6:AD6"/>
    <mergeCell ref="AE6:AH6"/>
    <mergeCell ref="AO6:AP6"/>
    <mergeCell ref="AG7:AH7"/>
    <mergeCell ref="AO7:AP7"/>
    <mergeCell ref="T7:U7"/>
    <mergeCell ref="V7:W7"/>
    <mergeCell ref="X7:Y7"/>
    <mergeCell ref="Z7:AA7"/>
    <mergeCell ref="AE7:AF7"/>
    <mergeCell ref="AI5:AN5"/>
    <mergeCell ref="AI6:AN6"/>
    <mergeCell ref="AI7:AJ7"/>
    <mergeCell ref="AK7:AL7"/>
    <mergeCell ref="AM7:AN7"/>
    <mergeCell ref="AB45:AH45"/>
    <mergeCell ref="O25:S25"/>
    <mergeCell ref="T25:AA25"/>
    <mergeCell ref="AB25:AD25"/>
    <mergeCell ref="AE25:AH25"/>
    <mergeCell ref="AO25:AP25"/>
    <mergeCell ref="T26:U26"/>
    <mergeCell ref="V26:W26"/>
    <mergeCell ref="X26:Y26"/>
    <mergeCell ref="Z26:AA26"/>
    <mergeCell ref="AE26:AF26"/>
    <mergeCell ref="AG26:AH26"/>
    <mergeCell ref="AO26:AP26"/>
    <mergeCell ref="AI25:AN25"/>
    <mergeCell ref="AM26:AN26"/>
    <mergeCell ref="AI26:AJ26"/>
    <mergeCell ref="AK26:AL26"/>
    <mergeCell ref="AI41:AP41"/>
    <mergeCell ref="AO67:AP67"/>
    <mergeCell ref="X47:Y47"/>
    <mergeCell ref="Z47:AA47"/>
    <mergeCell ref="AE47:AF47"/>
    <mergeCell ref="O67:S67"/>
    <mergeCell ref="T67:AA67"/>
    <mergeCell ref="AB67:AD67"/>
    <mergeCell ref="AE67:AH67"/>
    <mergeCell ref="AI59:AP59"/>
    <mergeCell ref="AI45:AN45"/>
    <mergeCell ref="AI46:AN46"/>
    <mergeCell ref="O46:S46"/>
    <mergeCell ref="T46:AA46"/>
    <mergeCell ref="AB46:AD46"/>
    <mergeCell ref="AE46:AH46"/>
    <mergeCell ref="AO46:AP46"/>
    <mergeCell ref="AO47:AP47"/>
    <mergeCell ref="AO111:AP111"/>
    <mergeCell ref="Z90:AA90"/>
    <mergeCell ref="AE90:AF90"/>
    <mergeCell ref="AI89:AN89"/>
    <mergeCell ref="Z111:AA111"/>
    <mergeCell ref="AG68:AH68"/>
    <mergeCell ref="AO68:AP68"/>
    <mergeCell ref="AI110:AN110"/>
    <mergeCell ref="AI111:AJ111"/>
    <mergeCell ref="AK111:AL111"/>
    <mergeCell ref="AM111:AN111"/>
    <mergeCell ref="AI68:AJ68"/>
    <mergeCell ref="AK68:AL68"/>
    <mergeCell ref="AM68:AN68"/>
    <mergeCell ref="AI90:AJ90"/>
    <mergeCell ref="AK90:AL90"/>
    <mergeCell ref="AM90:AN90"/>
    <mergeCell ref="AI88:AN88"/>
    <mergeCell ref="AI80:AP80"/>
    <mergeCell ref="AI107:AP107"/>
    <mergeCell ref="T68:U68"/>
    <mergeCell ref="V68:W68"/>
    <mergeCell ref="X68:Y68"/>
    <mergeCell ref="Z68:AA68"/>
    <mergeCell ref="AE68:AF68"/>
    <mergeCell ref="AE111:AF111"/>
    <mergeCell ref="AG111:AH111"/>
    <mergeCell ref="AI67:AN67"/>
    <mergeCell ref="AI47:AJ47"/>
    <mergeCell ref="AK47:AL47"/>
    <mergeCell ref="AM47:AN47"/>
    <mergeCell ref="T47:U47"/>
    <mergeCell ref="V47:W47"/>
    <mergeCell ref="AG47:AH47"/>
    <mergeCell ref="O5:AA5"/>
    <mergeCell ref="O45:AA45"/>
    <mergeCell ref="O88:AA88"/>
    <mergeCell ref="O110:S110"/>
    <mergeCell ref="T110:AA110"/>
    <mergeCell ref="AB110:AD110"/>
    <mergeCell ref="AE110:AH110"/>
    <mergeCell ref="AO110:AP110"/>
    <mergeCell ref="T111:U111"/>
    <mergeCell ref="V111:W111"/>
    <mergeCell ref="X111:Y111"/>
    <mergeCell ref="AB88:AH88"/>
    <mergeCell ref="AO88:AP88"/>
    <mergeCell ref="O89:S89"/>
    <mergeCell ref="T89:AA89"/>
    <mergeCell ref="AB89:AD89"/>
    <mergeCell ref="AE89:AH89"/>
    <mergeCell ref="AO89:AP89"/>
    <mergeCell ref="AG90:AH90"/>
    <mergeCell ref="AO90:AP90"/>
    <mergeCell ref="T90:U90"/>
    <mergeCell ref="V90:W90"/>
    <mergeCell ref="X90:Y90"/>
    <mergeCell ref="AO45:AP45"/>
  </mergeCell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6595C-77FB-4BB0-92A9-A8031607D77C}">
  <sheetPr>
    <pageSetUpPr fitToPage="1"/>
  </sheetPr>
  <dimension ref="A3:AR197"/>
  <sheetViews>
    <sheetView tabSelected="1" topLeftCell="A175" workbookViewId="0">
      <selection activeCell="H183" sqref="H183"/>
    </sheetView>
  </sheetViews>
  <sheetFormatPr baseColWidth="10" defaultColWidth="12.42578125" defaultRowHeight="15" customHeight="1" x14ac:dyDescent="0.2"/>
  <cols>
    <col min="1" max="1" width="8.85546875" style="139" customWidth="1"/>
    <col min="2" max="2" width="28.7109375" style="139" customWidth="1"/>
    <col min="3" max="3" width="46" style="139" customWidth="1"/>
    <col min="4" max="4" width="7.42578125" style="147" customWidth="1"/>
    <col min="5" max="5" width="4.42578125" style="147" customWidth="1"/>
    <col min="6" max="6" width="8" style="147" customWidth="1"/>
    <col min="7" max="7" width="5.28515625" style="147" customWidth="1"/>
    <col min="8" max="8" width="5.85546875" style="147" customWidth="1"/>
    <col min="9" max="9" width="5.7109375" style="147" customWidth="1"/>
    <col min="10" max="10" width="7.7109375" style="147" bestFit="1" customWidth="1"/>
    <col min="11" max="11" width="4" style="147" bestFit="1" customWidth="1"/>
    <col min="12" max="12" width="7.42578125" style="147" customWidth="1"/>
    <col min="13" max="13" width="4.42578125" style="147" customWidth="1"/>
    <col min="14" max="14" width="7.42578125" style="147" bestFit="1" customWidth="1"/>
    <col min="15" max="15" width="7.42578125" style="147" customWidth="1"/>
    <col min="16" max="16" width="14.42578125" style="147" customWidth="1"/>
    <col min="17" max="17" width="10.140625" style="147" customWidth="1"/>
    <col min="18" max="18" width="14.42578125" style="1665" customWidth="1"/>
    <col min="19" max="19" width="12.42578125" style="3"/>
    <col min="20" max="23" width="6" style="270" customWidth="1"/>
    <col min="24" max="29" width="5.140625" style="270" customWidth="1"/>
    <col min="30" max="31" width="5.42578125" style="270" bestFit="1" customWidth="1"/>
    <col min="32" max="33" width="4.42578125" style="270" bestFit="1" customWidth="1"/>
    <col min="34" max="34" width="5" style="270" customWidth="1"/>
    <col min="35" max="36" width="5.42578125" style="270" customWidth="1"/>
    <col min="37" max="38" width="5.7109375" style="270" customWidth="1"/>
    <col min="39" max="44" width="5.140625" style="333" customWidth="1"/>
    <col min="45" max="16384" width="12.42578125" style="3"/>
  </cols>
  <sheetData>
    <row r="3" spans="1:44" ht="15" customHeight="1" x14ac:dyDescent="0.2">
      <c r="T3" s="54" t="s">
        <v>1802</v>
      </c>
      <c r="U3" s="383"/>
      <c r="V3" s="383"/>
      <c r="W3" s="383"/>
      <c r="X3" s="54" t="s">
        <v>1803</v>
      </c>
    </row>
    <row r="4" spans="1:44" ht="15" customHeight="1" x14ac:dyDescent="0.2">
      <c r="T4" s="54" t="s">
        <v>1804</v>
      </c>
      <c r="U4" s="383"/>
      <c r="V4" s="383"/>
      <c r="W4" s="383"/>
      <c r="X4" s="383"/>
    </row>
    <row r="5" spans="1:44" ht="15" customHeight="1" x14ac:dyDescent="0.2">
      <c r="C5" s="140"/>
      <c r="D5" s="141" t="s">
        <v>0</v>
      </c>
      <c r="E5" s="142"/>
      <c r="F5" s="142"/>
      <c r="G5" s="142"/>
      <c r="H5" s="143" t="s">
        <v>1</v>
      </c>
      <c r="I5" s="142"/>
      <c r="J5" s="142"/>
      <c r="K5" s="142"/>
      <c r="L5" s="142"/>
      <c r="M5" s="142"/>
      <c r="N5" s="142"/>
      <c r="O5" s="142"/>
      <c r="P5" s="141"/>
      <c r="Q5" s="142"/>
      <c r="R5" s="1666"/>
    </row>
    <row r="6" spans="1:44" ht="15" customHeight="1" thickBot="1" x14ac:dyDescent="0.25">
      <c r="C6" s="140"/>
      <c r="D6" s="141" t="s">
        <v>2</v>
      </c>
      <c r="E6" s="142"/>
      <c r="F6" s="142"/>
      <c r="G6" s="142"/>
      <c r="H6" s="1601" t="s">
        <v>21</v>
      </c>
      <c r="I6" s="142"/>
      <c r="J6" s="142"/>
      <c r="K6" s="142"/>
      <c r="L6" s="142"/>
      <c r="M6" s="142"/>
      <c r="N6" s="142"/>
      <c r="O6" s="142"/>
      <c r="P6" s="141"/>
      <c r="Q6" s="142"/>
      <c r="R6" s="1667"/>
      <c r="T6" s="369" t="s">
        <v>609</v>
      </c>
      <c r="U6" s="1630"/>
      <c r="V6" s="1630"/>
      <c r="W6" s="1630"/>
      <c r="X6" s="1630"/>
      <c r="Y6" s="1630"/>
      <c r="Z6" s="1630"/>
      <c r="AA6" s="1630"/>
      <c r="AB6" s="1630"/>
      <c r="AC6" s="1630"/>
      <c r="AD6" s="1630"/>
      <c r="AE6" s="1630"/>
      <c r="AF6" s="1630"/>
      <c r="AG6" s="1630"/>
      <c r="AH6" s="1630"/>
      <c r="AI6" s="1630"/>
      <c r="AJ6" s="1630"/>
      <c r="AK6" s="1630"/>
      <c r="AL6" s="1630"/>
      <c r="AM6" s="1631"/>
      <c r="AN6" s="1631"/>
      <c r="AO6" s="1631"/>
      <c r="AP6" s="1631"/>
      <c r="AQ6" s="1631"/>
      <c r="AR6" s="1631"/>
    </row>
    <row r="7" spans="1:44" ht="32.25" customHeight="1" thickBot="1" x14ac:dyDescent="0.25">
      <c r="C7" s="145"/>
      <c r="D7" s="141" t="s">
        <v>3</v>
      </c>
      <c r="E7" s="146"/>
      <c r="F7" s="146"/>
      <c r="G7" s="146"/>
      <c r="H7" s="143" t="s">
        <v>1474</v>
      </c>
      <c r="P7" s="141"/>
      <c r="R7" s="1666"/>
      <c r="T7" s="1920" t="s">
        <v>1784</v>
      </c>
      <c r="U7" s="1921"/>
      <c r="V7" s="1921"/>
      <c r="W7" s="1921"/>
      <c r="X7" s="1921"/>
      <c r="Y7" s="1921"/>
      <c r="Z7" s="1921"/>
      <c r="AA7" s="1921"/>
      <c r="AB7" s="1921"/>
      <c r="AC7" s="2039"/>
      <c r="AD7" s="1980" t="s">
        <v>1785</v>
      </c>
      <c r="AE7" s="1981"/>
      <c r="AF7" s="1981"/>
      <c r="AG7" s="1981"/>
      <c r="AH7" s="1981"/>
      <c r="AI7" s="1981"/>
      <c r="AJ7" s="1981"/>
      <c r="AK7" s="1981"/>
      <c r="AL7" s="1982"/>
      <c r="AM7" s="1898" t="s">
        <v>1412</v>
      </c>
      <c r="AN7" s="1899"/>
      <c r="AO7" s="1899"/>
      <c r="AP7" s="1899"/>
      <c r="AQ7" s="1899"/>
      <c r="AR7" s="1900"/>
    </row>
    <row r="8" spans="1:44" ht="24" customHeight="1" thickBot="1" x14ac:dyDescent="0.25">
      <c r="C8" s="145"/>
      <c r="D8" s="141" t="s">
        <v>3</v>
      </c>
      <c r="E8" s="146"/>
      <c r="F8" s="146"/>
      <c r="G8" s="146"/>
      <c r="H8" s="139"/>
      <c r="P8" s="141"/>
      <c r="T8" s="1050" t="s">
        <v>561</v>
      </c>
      <c r="U8" s="1623"/>
      <c r="V8" s="1623"/>
      <c r="W8" s="1051" t="s">
        <v>906</v>
      </c>
      <c r="X8" s="2091" t="s">
        <v>1886</v>
      </c>
      <c r="Y8" s="2075"/>
      <c r="Z8" s="2075"/>
      <c r="AA8" s="2075"/>
      <c r="AB8" s="2075"/>
      <c r="AC8" s="2075"/>
      <c r="AD8" s="2083" t="s">
        <v>906</v>
      </c>
      <c r="AE8" s="2084"/>
      <c r="AF8" s="2085"/>
      <c r="AG8" s="2046" t="s">
        <v>564</v>
      </c>
      <c r="AH8" s="2047"/>
      <c r="AI8" s="2047"/>
      <c r="AJ8" s="2047"/>
      <c r="AK8" s="2047"/>
      <c r="AL8" s="2048"/>
      <c r="AM8" s="2096" t="s">
        <v>565</v>
      </c>
      <c r="AN8" s="2097"/>
      <c r="AO8" s="2097"/>
      <c r="AP8" s="2097"/>
      <c r="AQ8" s="2097"/>
      <c r="AR8" s="2098"/>
    </row>
    <row r="9" spans="1:44" ht="35.25" customHeight="1" x14ac:dyDescent="0.2">
      <c r="B9" s="148" t="s">
        <v>420</v>
      </c>
      <c r="C9" s="463" t="s">
        <v>643</v>
      </c>
      <c r="D9" s="2127" t="s">
        <v>5</v>
      </c>
      <c r="E9" s="2128"/>
      <c r="F9" s="2128"/>
      <c r="G9" s="2128"/>
      <c r="H9" s="2129"/>
      <c r="I9" s="464" t="s">
        <v>154</v>
      </c>
      <c r="J9" s="150"/>
      <c r="K9" s="150"/>
      <c r="L9" s="150"/>
      <c r="M9" s="150"/>
      <c r="N9" s="150"/>
      <c r="O9" s="150"/>
      <c r="P9" s="150"/>
      <c r="Q9" s="150"/>
      <c r="R9" s="1668"/>
      <c r="T9" s="1616" t="s">
        <v>566</v>
      </c>
      <c r="U9" s="1617" t="s">
        <v>568</v>
      </c>
      <c r="V9" s="1617" t="s">
        <v>570</v>
      </c>
      <c r="W9" s="987"/>
      <c r="X9" s="2014" t="s">
        <v>566</v>
      </c>
      <c r="Y9" s="1976"/>
      <c r="Z9" s="1976" t="s">
        <v>572</v>
      </c>
      <c r="AA9" s="1976"/>
      <c r="AB9" s="1976" t="s">
        <v>570</v>
      </c>
      <c r="AC9" s="1976"/>
      <c r="AD9" s="996"/>
      <c r="AE9" s="997"/>
      <c r="AF9" s="998"/>
      <c r="AG9" s="2089" t="s">
        <v>566</v>
      </c>
      <c r="AH9" s="2058"/>
      <c r="AI9" s="2049" t="s">
        <v>572</v>
      </c>
      <c r="AJ9" s="2058"/>
      <c r="AK9" s="2049" t="s">
        <v>570</v>
      </c>
      <c r="AL9" s="2050"/>
      <c r="AM9" s="2062" t="s">
        <v>566</v>
      </c>
      <c r="AN9" s="2063"/>
      <c r="AO9" s="2064" t="s">
        <v>572</v>
      </c>
      <c r="AP9" s="2063"/>
      <c r="AQ9" s="2064" t="s">
        <v>570</v>
      </c>
      <c r="AR9" s="2065"/>
    </row>
    <row r="10" spans="1:44" ht="33" customHeight="1" x14ac:dyDescent="0.2">
      <c r="A10" s="672" t="s">
        <v>1341</v>
      </c>
      <c r="B10" s="677" t="s">
        <v>218</v>
      </c>
      <c r="C10" s="149" t="s">
        <v>6</v>
      </c>
      <c r="D10" s="153" t="s">
        <v>5</v>
      </c>
      <c r="E10" s="153" t="s">
        <v>226</v>
      </c>
      <c r="F10" s="153" t="s">
        <v>187</v>
      </c>
      <c r="G10" s="153" t="s">
        <v>188</v>
      </c>
      <c r="H10" s="153" t="s">
        <v>189</v>
      </c>
      <c r="I10" s="154" t="s">
        <v>7</v>
      </c>
      <c r="J10" s="154" t="s">
        <v>8</v>
      </c>
      <c r="K10" s="155" t="s">
        <v>9</v>
      </c>
      <c r="L10" s="156" t="s">
        <v>8</v>
      </c>
      <c r="M10" s="155" t="s">
        <v>10</v>
      </c>
      <c r="N10" s="156" t="s">
        <v>11</v>
      </c>
      <c r="O10" s="156" t="s">
        <v>1782</v>
      </c>
      <c r="P10" s="157" t="s">
        <v>12</v>
      </c>
      <c r="Q10" s="155" t="s">
        <v>13</v>
      </c>
      <c r="R10" s="1669" t="s">
        <v>14</v>
      </c>
      <c r="T10" s="275" t="s">
        <v>573</v>
      </c>
      <c r="U10" s="276" t="s">
        <v>573</v>
      </c>
      <c r="V10" s="276" t="s">
        <v>573</v>
      </c>
      <c r="W10" s="988" t="s">
        <v>573</v>
      </c>
      <c r="X10" s="575" t="s">
        <v>573</v>
      </c>
      <c r="Y10" s="276" t="s">
        <v>574</v>
      </c>
      <c r="Z10" s="276" t="s">
        <v>573</v>
      </c>
      <c r="AA10" s="276" t="s">
        <v>574</v>
      </c>
      <c r="AB10" s="276" t="s">
        <v>573</v>
      </c>
      <c r="AC10" s="276" t="s">
        <v>574</v>
      </c>
      <c r="AD10" s="2080" t="s">
        <v>573</v>
      </c>
      <c r="AE10" s="2081"/>
      <c r="AF10" s="2082"/>
      <c r="AG10" s="730" t="s">
        <v>573</v>
      </c>
      <c r="AH10" s="279" t="s">
        <v>574</v>
      </c>
      <c r="AI10" s="279" t="s">
        <v>573</v>
      </c>
      <c r="AJ10" s="279" t="s">
        <v>574</v>
      </c>
      <c r="AK10" s="279" t="s">
        <v>573</v>
      </c>
      <c r="AL10" s="280" t="s">
        <v>574</v>
      </c>
      <c r="AM10" s="380" t="s">
        <v>573</v>
      </c>
      <c r="AN10" s="381" t="s">
        <v>574</v>
      </c>
      <c r="AO10" s="381" t="s">
        <v>573</v>
      </c>
      <c r="AP10" s="381" t="s">
        <v>574</v>
      </c>
      <c r="AQ10" s="381" t="s">
        <v>573</v>
      </c>
      <c r="AR10" s="382" t="s">
        <v>574</v>
      </c>
    </row>
    <row r="11" spans="1:44" ht="24" x14ac:dyDescent="0.2">
      <c r="A11" s="227"/>
      <c r="B11" s="633" t="s">
        <v>421</v>
      </c>
      <c r="C11" s="566" t="s">
        <v>918</v>
      </c>
      <c r="D11" s="159">
        <f>SUM(D12:D16)</f>
        <v>10</v>
      </c>
      <c r="E11" s="159">
        <v>10</v>
      </c>
      <c r="F11" s="159">
        <v>10</v>
      </c>
      <c r="G11" s="159"/>
      <c r="H11" s="159">
        <v>10</v>
      </c>
      <c r="I11" s="160">
        <f>SUM(I12:I16)</f>
        <v>76</v>
      </c>
      <c r="J11" s="160">
        <v>2</v>
      </c>
      <c r="K11" s="160">
        <f>SUM(K12:K16)</f>
        <v>4</v>
      </c>
      <c r="L11" s="160">
        <v>6</v>
      </c>
      <c r="M11" s="160">
        <f>SUM(M12:M16)</f>
        <v>0</v>
      </c>
      <c r="N11" s="160">
        <v>10</v>
      </c>
      <c r="O11" s="160"/>
      <c r="P11" s="161">
        <f>SUM(I11,K11,M11)</f>
        <v>80</v>
      </c>
      <c r="Q11" s="161">
        <f t="shared" ref="Q11:Q30" si="0">(((I11*1.5)*J11)+(K11*L11)+(M11*N11))</f>
        <v>252</v>
      </c>
      <c r="R11" s="876"/>
      <c r="T11" s="346"/>
      <c r="U11" s="347"/>
      <c r="V11" s="347"/>
      <c r="W11" s="577"/>
      <c r="X11" s="349"/>
      <c r="Y11" s="347"/>
      <c r="Z11" s="347"/>
      <c r="AA11" s="347"/>
      <c r="AB11" s="347"/>
      <c r="AC11" s="347"/>
      <c r="AD11" s="816"/>
      <c r="AE11" s="817"/>
      <c r="AF11" s="818"/>
      <c r="AG11" s="349"/>
      <c r="AH11" s="347"/>
      <c r="AI11" s="347"/>
      <c r="AJ11" s="347"/>
      <c r="AK11" s="347"/>
      <c r="AL11" s="348"/>
      <c r="AM11" s="505"/>
      <c r="AN11" s="505"/>
      <c r="AO11" s="505"/>
      <c r="AP11" s="505"/>
      <c r="AQ11" s="505"/>
      <c r="AR11" s="505"/>
    </row>
    <row r="12" spans="1:44" ht="15" customHeight="1" x14ac:dyDescent="0.2">
      <c r="A12" s="227" t="s">
        <v>1478</v>
      </c>
      <c r="B12" s="632" t="s">
        <v>429</v>
      </c>
      <c r="C12" s="77" t="s">
        <v>116</v>
      </c>
      <c r="D12" s="163">
        <v>2</v>
      </c>
      <c r="E12" s="163" t="s">
        <v>184</v>
      </c>
      <c r="F12" s="163"/>
      <c r="G12" s="163" t="s">
        <v>184</v>
      </c>
      <c r="H12" s="163" t="s">
        <v>184</v>
      </c>
      <c r="I12" s="164">
        <v>16</v>
      </c>
      <c r="J12" s="164">
        <v>2</v>
      </c>
      <c r="K12" s="164">
        <v>0</v>
      </c>
      <c r="L12" s="164">
        <v>0</v>
      </c>
      <c r="M12" s="164">
        <v>0</v>
      </c>
      <c r="N12" s="164">
        <v>0</v>
      </c>
      <c r="O12" s="164"/>
      <c r="P12" s="165">
        <f t="shared" ref="P12:P30" si="1">SUM(I12,K12,M12)</f>
        <v>16</v>
      </c>
      <c r="Q12" s="165">
        <f t="shared" si="0"/>
        <v>48</v>
      </c>
      <c r="R12" s="1670"/>
      <c r="T12" s="506"/>
      <c r="U12" s="490"/>
      <c r="V12" s="1617"/>
      <c r="W12" s="987"/>
      <c r="X12" s="498">
        <v>2</v>
      </c>
      <c r="Y12" s="321" t="s">
        <v>907</v>
      </c>
      <c r="Z12" s="321"/>
      <c r="AA12" s="321"/>
      <c r="AB12" s="321"/>
      <c r="AC12" s="321"/>
      <c r="AD12" s="2092"/>
      <c r="AE12" s="2093"/>
      <c r="AF12" s="2094"/>
      <c r="AG12" s="547">
        <v>2</v>
      </c>
      <c r="AH12" s="344" t="s">
        <v>907</v>
      </c>
      <c r="AI12" s="344"/>
      <c r="AJ12" s="344"/>
      <c r="AK12" s="344"/>
      <c r="AL12" s="345"/>
      <c r="AM12" s="1628">
        <v>2</v>
      </c>
      <c r="AN12" s="1629" t="s">
        <v>907</v>
      </c>
      <c r="AO12" s="1629"/>
      <c r="AP12" s="1629"/>
      <c r="AQ12" s="1629"/>
      <c r="AR12" s="303"/>
    </row>
    <row r="13" spans="1:44" ht="15" customHeight="1" x14ac:dyDescent="0.2">
      <c r="A13" s="227" t="s">
        <v>1475</v>
      </c>
      <c r="B13" s="632" t="s">
        <v>430</v>
      </c>
      <c r="C13" s="77" t="s">
        <v>115</v>
      </c>
      <c r="D13" s="166">
        <v>2</v>
      </c>
      <c r="E13" s="166" t="s">
        <v>184</v>
      </c>
      <c r="F13" s="166"/>
      <c r="G13" s="166"/>
      <c r="H13" s="166" t="s">
        <v>184</v>
      </c>
      <c r="I13" s="164">
        <v>12</v>
      </c>
      <c r="J13" s="164">
        <v>2</v>
      </c>
      <c r="K13" s="167">
        <v>4</v>
      </c>
      <c r="L13" s="164">
        <v>6</v>
      </c>
      <c r="M13" s="164">
        <v>0</v>
      </c>
      <c r="N13" s="168">
        <v>2</v>
      </c>
      <c r="O13" s="168"/>
      <c r="P13" s="165">
        <f t="shared" si="1"/>
        <v>16</v>
      </c>
      <c r="Q13" s="165">
        <f t="shared" si="0"/>
        <v>60</v>
      </c>
      <c r="R13" s="1670"/>
      <c r="T13" s="506"/>
      <c r="U13" s="490"/>
      <c r="V13" s="1617"/>
      <c r="W13" s="987"/>
      <c r="X13" s="498">
        <v>2</v>
      </c>
      <c r="Y13" s="321" t="s">
        <v>907</v>
      </c>
      <c r="Z13" s="321"/>
      <c r="AA13" s="321"/>
      <c r="AB13" s="321"/>
      <c r="AC13" s="321"/>
      <c r="AD13" s="2092"/>
      <c r="AE13" s="2093"/>
      <c r="AF13" s="2094"/>
      <c r="AG13" s="547">
        <v>2</v>
      </c>
      <c r="AH13" s="344" t="s">
        <v>907</v>
      </c>
      <c r="AI13" s="344"/>
      <c r="AJ13" s="344"/>
      <c r="AK13" s="344"/>
      <c r="AL13" s="345"/>
      <c r="AM13" s="1628">
        <v>2</v>
      </c>
      <c r="AN13" s="1629" t="s">
        <v>907</v>
      </c>
      <c r="AO13" s="1629"/>
      <c r="AP13" s="1629"/>
      <c r="AQ13" s="1629"/>
      <c r="AR13" s="303"/>
    </row>
    <row r="14" spans="1:44" ht="15" customHeight="1" x14ac:dyDescent="0.2">
      <c r="A14" s="227" t="s">
        <v>1476</v>
      </c>
      <c r="B14" s="632" t="s">
        <v>431</v>
      </c>
      <c r="C14" s="77" t="s">
        <v>36</v>
      </c>
      <c r="D14" s="166">
        <v>2</v>
      </c>
      <c r="E14" s="166" t="s">
        <v>184</v>
      </c>
      <c r="F14" s="166"/>
      <c r="G14" s="166"/>
      <c r="H14" s="166" t="s">
        <v>184</v>
      </c>
      <c r="I14" s="164">
        <v>16</v>
      </c>
      <c r="J14" s="164">
        <v>2</v>
      </c>
      <c r="K14" s="167">
        <v>0</v>
      </c>
      <c r="L14" s="167">
        <v>0</v>
      </c>
      <c r="M14" s="164">
        <v>0</v>
      </c>
      <c r="N14" s="168">
        <v>0</v>
      </c>
      <c r="O14" s="168"/>
      <c r="P14" s="165">
        <f t="shared" si="1"/>
        <v>16</v>
      </c>
      <c r="Q14" s="165">
        <f t="shared" si="0"/>
        <v>48</v>
      </c>
      <c r="R14" s="1670"/>
      <c r="T14" s="506"/>
      <c r="U14" s="490"/>
      <c r="V14" s="490"/>
      <c r="W14" s="989"/>
      <c r="X14" s="498">
        <v>2</v>
      </c>
      <c r="Y14" s="321" t="s">
        <v>907</v>
      </c>
      <c r="Z14" s="321"/>
      <c r="AA14" s="321"/>
      <c r="AB14" s="321"/>
      <c r="AC14" s="321"/>
      <c r="AD14" s="2092"/>
      <c r="AE14" s="2093"/>
      <c r="AF14" s="2094"/>
      <c r="AG14" s="547">
        <v>2</v>
      </c>
      <c r="AH14" s="344" t="s">
        <v>907</v>
      </c>
      <c r="AI14" s="344"/>
      <c r="AJ14" s="344"/>
      <c r="AK14" s="344"/>
      <c r="AL14" s="345"/>
      <c r="AM14" s="1628">
        <v>2</v>
      </c>
      <c r="AN14" s="1629" t="s">
        <v>907</v>
      </c>
      <c r="AO14" s="1629"/>
      <c r="AP14" s="1629"/>
      <c r="AQ14" s="1629"/>
      <c r="AR14" s="303"/>
    </row>
    <row r="15" spans="1:44" ht="15" customHeight="1" x14ac:dyDescent="0.2">
      <c r="A15" s="227" t="s">
        <v>1475</v>
      </c>
      <c r="B15" s="632" t="s">
        <v>432</v>
      </c>
      <c r="C15" s="206" t="s">
        <v>121</v>
      </c>
      <c r="D15" s="163">
        <v>2</v>
      </c>
      <c r="E15" s="163" t="s">
        <v>184</v>
      </c>
      <c r="F15" s="163"/>
      <c r="G15" s="163"/>
      <c r="H15" s="163" t="s">
        <v>184</v>
      </c>
      <c r="I15" s="164">
        <v>16</v>
      </c>
      <c r="J15" s="164">
        <v>2</v>
      </c>
      <c r="K15" s="164">
        <v>0</v>
      </c>
      <c r="L15" s="164">
        <v>6</v>
      </c>
      <c r="M15" s="164">
        <v>0</v>
      </c>
      <c r="N15" s="164">
        <v>0</v>
      </c>
      <c r="O15" s="164"/>
      <c r="P15" s="165">
        <f t="shared" si="1"/>
        <v>16</v>
      </c>
      <c r="Q15" s="165">
        <f t="shared" si="0"/>
        <v>48</v>
      </c>
      <c r="R15" s="1670"/>
      <c r="T15" s="1628"/>
      <c r="U15" s="1629"/>
      <c r="V15" s="1617"/>
      <c r="W15" s="987"/>
      <c r="X15" s="498">
        <v>2</v>
      </c>
      <c r="Y15" s="321" t="s">
        <v>907</v>
      </c>
      <c r="Z15" s="321"/>
      <c r="AA15" s="321"/>
      <c r="AB15" s="321"/>
      <c r="AC15" s="321"/>
      <c r="AD15" s="2092"/>
      <c r="AE15" s="2093"/>
      <c r="AF15" s="2094"/>
      <c r="AG15" s="547">
        <v>2</v>
      </c>
      <c r="AH15" s="344" t="s">
        <v>907</v>
      </c>
      <c r="AI15" s="344"/>
      <c r="AJ15" s="344"/>
      <c r="AK15" s="344"/>
      <c r="AL15" s="345"/>
      <c r="AM15" s="1628">
        <v>2</v>
      </c>
      <c r="AN15" s="1629" t="s">
        <v>907</v>
      </c>
      <c r="AO15" s="1629"/>
      <c r="AP15" s="1629"/>
      <c r="AQ15" s="1629"/>
      <c r="AR15" s="303"/>
    </row>
    <row r="16" spans="1:44" ht="15" customHeight="1" x14ac:dyDescent="0.2">
      <c r="A16" s="227" t="s">
        <v>1477</v>
      </c>
      <c r="B16" s="632" t="s">
        <v>433</v>
      </c>
      <c r="C16" s="77" t="s">
        <v>38</v>
      </c>
      <c r="D16" s="166">
        <v>2</v>
      </c>
      <c r="E16" s="166" t="s">
        <v>184</v>
      </c>
      <c r="F16" s="166"/>
      <c r="G16" s="166"/>
      <c r="H16" s="166" t="s">
        <v>184</v>
      </c>
      <c r="I16" s="167">
        <v>16</v>
      </c>
      <c r="J16" s="164">
        <v>2</v>
      </c>
      <c r="K16" s="164">
        <v>0</v>
      </c>
      <c r="L16" s="164">
        <v>0</v>
      </c>
      <c r="M16" s="164">
        <v>0</v>
      </c>
      <c r="N16" s="164">
        <v>0</v>
      </c>
      <c r="O16" s="164"/>
      <c r="P16" s="165">
        <f t="shared" si="1"/>
        <v>16</v>
      </c>
      <c r="Q16" s="165">
        <f t="shared" si="0"/>
        <v>48</v>
      </c>
      <c r="R16" s="1670"/>
      <c r="T16" s="506"/>
      <c r="U16" s="490"/>
      <c r="V16" s="1617"/>
      <c r="W16" s="987"/>
      <c r="X16" s="498">
        <v>2</v>
      </c>
      <c r="Y16" s="321" t="s">
        <v>907</v>
      </c>
      <c r="Z16" s="321"/>
      <c r="AA16" s="321"/>
      <c r="AB16" s="321"/>
      <c r="AC16" s="321"/>
      <c r="AD16" s="2092"/>
      <c r="AE16" s="2093"/>
      <c r="AF16" s="2094"/>
      <c r="AG16" s="547">
        <v>2</v>
      </c>
      <c r="AH16" s="344" t="s">
        <v>907</v>
      </c>
      <c r="AI16" s="344"/>
      <c r="AJ16" s="344"/>
      <c r="AK16" s="344"/>
      <c r="AL16" s="345"/>
      <c r="AM16" s="1628">
        <v>2</v>
      </c>
      <c r="AN16" s="1629" t="s">
        <v>907</v>
      </c>
      <c r="AO16" s="1629"/>
      <c r="AP16" s="1629"/>
      <c r="AQ16" s="1629"/>
      <c r="AR16" s="303"/>
    </row>
    <row r="17" spans="1:44" ht="15" customHeight="1" x14ac:dyDescent="0.2">
      <c r="A17" s="227"/>
      <c r="B17" s="633" t="s">
        <v>423</v>
      </c>
      <c r="C17" s="567" t="s">
        <v>917</v>
      </c>
      <c r="D17" s="159">
        <f>SUM(D18:D21)</f>
        <v>8</v>
      </c>
      <c r="E17" s="159">
        <v>8</v>
      </c>
      <c r="F17" s="159">
        <v>8</v>
      </c>
      <c r="G17" s="159"/>
      <c r="H17" s="159">
        <v>8</v>
      </c>
      <c r="I17" s="169">
        <f>SUM(I18:I21)</f>
        <v>46</v>
      </c>
      <c r="J17" s="169">
        <v>2</v>
      </c>
      <c r="K17" s="169">
        <f>SUM(K18:K21)</f>
        <v>18</v>
      </c>
      <c r="L17" s="170">
        <v>6</v>
      </c>
      <c r="M17" s="169">
        <f>SUM(M18:M21)</f>
        <v>0</v>
      </c>
      <c r="N17" s="169">
        <v>10</v>
      </c>
      <c r="O17" s="169"/>
      <c r="P17" s="161">
        <f t="shared" si="1"/>
        <v>64</v>
      </c>
      <c r="Q17" s="161">
        <f t="shared" si="0"/>
        <v>246</v>
      </c>
      <c r="R17" s="876"/>
      <c r="T17" s="346"/>
      <c r="U17" s="347"/>
      <c r="V17" s="347"/>
      <c r="W17" s="577"/>
      <c r="X17" s="349"/>
      <c r="Y17" s="347"/>
      <c r="Z17" s="347"/>
      <c r="AA17" s="347"/>
      <c r="AB17" s="347"/>
      <c r="AC17" s="347"/>
      <c r="AD17" s="816"/>
      <c r="AE17" s="817"/>
      <c r="AF17" s="818"/>
      <c r="AG17" s="349"/>
      <c r="AH17" s="347"/>
      <c r="AI17" s="347"/>
      <c r="AJ17" s="347"/>
      <c r="AK17" s="347"/>
      <c r="AL17" s="348"/>
      <c r="AM17" s="350"/>
      <c r="AN17" s="351"/>
      <c r="AO17" s="351"/>
      <c r="AP17" s="351"/>
      <c r="AQ17" s="351"/>
      <c r="AR17" s="352"/>
    </row>
    <row r="18" spans="1:44" ht="15" customHeight="1" x14ac:dyDescent="0.2">
      <c r="A18" s="227"/>
      <c r="B18" s="632" t="s">
        <v>434</v>
      </c>
      <c r="C18" s="77" t="s">
        <v>39</v>
      </c>
      <c r="D18" s="163">
        <v>2</v>
      </c>
      <c r="E18" s="163" t="s">
        <v>184</v>
      </c>
      <c r="F18" s="163"/>
      <c r="G18" s="163" t="s">
        <v>184</v>
      </c>
      <c r="H18" s="163" t="s">
        <v>184</v>
      </c>
      <c r="I18" s="164">
        <v>16</v>
      </c>
      <c r="J18" s="164">
        <v>2</v>
      </c>
      <c r="K18" s="164">
        <v>0</v>
      </c>
      <c r="L18" s="164">
        <v>0</v>
      </c>
      <c r="M18" s="164">
        <v>0</v>
      </c>
      <c r="N18" s="164">
        <v>0</v>
      </c>
      <c r="O18" s="164"/>
      <c r="P18" s="165">
        <f t="shared" si="1"/>
        <v>16</v>
      </c>
      <c r="Q18" s="165">
        <f t="shared" si="0"/>
        <v>48</v>
      </c>
      <c r="R18" s="1670"/>
      <c r="T18" s="506"/>
      <c r="U18" s="490"/>
      <c r="V18" s="1617"/>
      <c r="W18" s="987"/>
      <c r="X18" s="498">
        <v>2</v>
      </c>
      <c r="Y18" s="321" t="s">
        <v>907</v>
      </c>
      <c r="Z18" s="321"/>
      <c r="AA18" s="321"/>
      <c r="AB18" s="321"/>
      <c r="AC18" s="321"/>
      <c r="AD18" s="2092"/>
      <c r="AE18" s="2093"/>
      <c r="AF18" s="2094"/>
      <c r="AG18" s="547">
        <v>2</v>
      </c>
      <c r="AH18" s="344" t="s">
        <v>907</v>
      </c>
      <c r="AI18" s="344"/>
      <c r="AJ18" s="344"/>
      <c r="AK18" s="344"/>
      <c r="AL18" s="345"/>
      <c r="AM18" s="1628">
        <v>2</v>
      </c>
      <c r="AN18" s="1629" t="s">
        <v>907</v>
      </c>
      <c r="AO18" s="1629"/>
      <c r="AP18" s="1629"/>
      <c r="AQ18" s="1629"/>
      <c r="AR18" s="303"/>
    </row>
    <row r="19" spans="1:44" ht="15" customHeight="1" x14ac:dyDescent="0.2">
      <c r="A19" s="227"/>
      <c r="B19" s="632" t="s">
        <v>435</v>
      </c>
      <c r="C19" s="77" t="s">
        <v>40</v>
      </c>
      <c r="D19" s="166">
        <v>2</v>
      </c>
      <c r="E19" s="166" t="s">
        <v>184</v>
      </c>
      <c r="F19" s="166"/>
      <c r="G19" s="166"/>
      <c r="H19" s="166" t="s">
        <v>184</v>
      </c>
      <c r="I19" s="164">
        <v>14</v>
      </c>
      <c r="J19" s="164">
        <v>2</v>
      </c>
      <c r="K19" s="164">
        <v>2</v>
      </c>
      <c r="L19" s="167">
        <v>6</v>
      </c>
      <c r="M19" s="164">
        <v>0</v>
      </c>
      <c r="N19" s="164">
        <v>0</v>
      </c>
      <c r="O19" s="164"/>
      <c r="P19" s="165">
        <f t="shared" si="1"/>
        <v>16</v>
      </c>
      <c r="Q19" s="165">
        <f t="shared" si="0"/>
        <v>54</v>
      </c>
      <c r="R19" s="1670"/>
      <c r="T19" s="507"/>
      <c r="U19" s="508"/>
      <c r="V19" s="319"/>
      <c r="W19" s="990"/>
      <c r="X19" s="576">
        <v>2</v>
      </c>
      <c r="Y19" s="321" t="s">
        <v>907</v>
      </c>
      <c r="Z19" s="490"/>
      <c r="AA19" s="490"/>
      <c r="AB19" s="490"/>
      <c r="AC19" s="490"/>
      <c r="AD19" s="2092"/>
      <c r="AE19" s="2093"/>
      <c r="AF19" s="2094"/>
      <c r="AG19" s="820">
        <v>2</v>
      </c>
      <c r="AH19" s="344" t="s">
        <v>907</v>
      </c>
      <c r="AI19" s="509"/>
      <c r="AJ19" s="509"/>
      <c r="AK19" s="509"/>
      <c r="AL19" s="510"/>
      <c r="AM19" s="1628">
        <v>2</v>
      </c>
      <c r="AN19" s="1629" t="s">
        <v>907</v>
      </c>
      <c r="AO19" s="217"/>
      <c r="AP19" s="217"/>
      <c r="AQ19" s="217"/>
      <c r="AR19" s="364"/>
    </row>
    <row r="20" spans="1:44" ht="15" customHeight="1" x14ac:dyDescent="0.2">
      <c r="A20" s="227" t="s">
        <v>1478</v>
      </c>
      <c r="B20" s="632" t="s">
        <v>436</v>
      </c>
      <c r="C20" s="77" t="s">
        <v>41</v>
      </c>
      <c r="D20" s="166">
        <v>2</v>
      </c>
      <c r="E20" s="166" t="s">
        <v>184</v>
      </c>
      <c r="F20" s="166"/>
      <c r="G20" s="166"/>
      <c r="H20" s="166" t="s">
        <v>184</v>
      </c>
      <c r="I20" s="164">
        <v>0</v>
      </c>
      <c r="J20" s="164">
        <v>2</v>
      </c>
      <c r="K20" s="164">
        <v>16</v>
      </c>
      <c r="L20" s="167">
        <v>6</v>
      </c>
      <c r="M20" s="164">
        <v>0</v>
      </c>
      <c r="N20" s="164">
        <v>0</v>
      </c>
      <c r="O20" s="164"/>
      <c r="P20" s="165">
        <f t="shared" si="1"/>
        <v>16</v>
      </c>
      <c r="Q20" s="165">
        <f t="shared" si="0"/>
        <v>96</v>
      </c>
      <c r="R20" s="1670"/>
      <c r="T20" s="1628"/>
      <c r="U20" s="1629"/>
      <c r="V20" s="1617">
        <v>2</v>
      </c>
      <c r="W20" s="987"/>
      <c r="X20" s="498"/>
      <c r="Y20" s="321"/>
      <c r="Z20" s="321"/>
      <c r="AA20" s="321"/>
      <c r="AB20" s="321"/>
      <c r="AC20" s="321"/>
      <c r="AD20" s="2092"/>
      <c r="AE20" s="2093"/>
      <c r="AF20" s="2094"/>
      <c r="AG20" s="547"/>
      <c r="AH20" s="344"/>
      <c r="AI20" s="344"/>
      <c r="AJ20" s="344"/>
      <c r="AK20" s="344">
        <v>2</v>
      </c>
      <c r="AL20" s="345" t="s">
        <v>909</v>
      </c>
      <c r="AM20" s="1628">
        <v>2</v>
      </c>
      <c r="AN20" s="1629" t="s">
        <v>907</v>
      </c>
      <c r="AO20" s="1629"/>
      <c r="AP20" s="1629"/>
      <c r="AQ20" s="1629"/>
      <c r="AR20" s="303"/>
    </row>
    <row r="21" spans="1:44" ht="15" customHeight="1" x14ac:dyDescent="0.2">
      <c r="A21" s="227" t="s">
        <v>1479</v>
      </c>
      <c r="B21" s="632" t="s">
        <v>437</v>
      </c>
      <c r="C21" s="77" t="s">
        <v>1882</v>
      </c>
      <c r="D21" s="166">
        <v>2</v>
      </c>
      <c r="E21" s="166" t="s">
        <v>184</v>
      </c>
      <c r="F21" s="166"/>
      <c r="G21" s="166" t="s">
        <v>184</v>
      </c>
      <c r="H21" s="166" t="s">
        <v>184</v>
      </c>
      <c r="I21" s="164">
        <v>16</v>
      </c>
      <c r="J21" s="164">
        <v>2</v>
      </c>
      <c r="K21" s="164">
        <v>0</v>
      </c>
      <c r="L21" s="167">
        <v>0</v>
      </c>
      <c r="M21" s="164">
        <v>0</v>
      </c>
      <c r="N21" s="164">
        <v>0</v>
      </c>
      <c r="O21" s="164"/>
      <c r="P21" s="165">
        <f t="shared" si="1"/>
        <v>16</v>
      </c>
      <c r="Q21" s="165">
        <f t="shared" si="0"/>
        <v>48</v>
      </c>
      <c r="R21" s="1671"/>
      <c r="T21" s="1628"/>
      <c r="U21" s="1629"/>
      <c r="V21" s="1617"/>
      <c r="W21" s="987"/>
      <c r="X21" s="498">
        <v>2</v>
      </c>
      <c r="Y21" s="321" t="s">
        <v>907</v>
      </c>
      <c r="Z21" s="321"/>
      <c r="AA21" s="321"/>
      <c r="AB21" s="321"/>
      <c r="AC21" s="321"/>
      <c r="AD21" s="2092"/>
      <c r="AE21" s="2093"/>
      <c r="AF21" s="2094"/>
      <c r="AG21" s="547">
        <v>2</v>
      </c>
      <c r="AH21" s="344" t="s">
        <v>907</v>
      </c>
      <c r="AI21" s="344"/>
      <c r="AJ21" s="344"/>
      <c r="AK21" s="344"/>
      <c r="AL21" s="345"/>
      <c r="AM21" s="1628">
        <v>2</v>
      </c>
      <c r="AN21" s="1629" t="s">
        <v>907</v>
      </c>
      <c r="AO21" s="1629"/>
      <c r="AP21" s="1629"/>
      <c r="AQ21" s="1629"/>
      <c r="AR21" s="303"/>
    </row>
    <row r="22" spans="1:44" ht="15" customHeight="1" x14ac:dyDescent="0.2">
      <c r="A22" s="227"/>
      <c r="B22" s="633" t="s">
        <v>425</v>
      </c>
      <c r="C22" s="78" t="s">
        <v>166</v>
      </c>
      <c r="D22" s="169">
        <f>SUM(D23:D25)</f>
        <v>5</v>
      </c>
      <c r="E22" s="169">
        <v>5</v>
      </c>
      <c r="F22" s="169">
        <v>5</v>
      </c>
      <c r="G22" s="169">
        <v>5</v>
      </c>
      <c r="H22" s="169">
        <v>5</v>
      </c>
      <c r="I22" s="169">
        <f>SUM(I23:I25)</f>
        <v>26</v>
      </c>
      <c r="J22" s="169">
        <v>2</v>
      </c>
      <c r="K22" s="169">
        <f>SUM(K23:K25)</f>
        <v>12</v>
      </c>
      <c r="L22" s="170">
        <v>5</v>
      </c>
      <c r="M22" s="169">
        <v>2</v>
      </c>
      <c r="N22" s="169">
        <v>16</v>
      </c>
      <c r="O22" s="169">
        <v>24</v>
      </c>
      <c r="P22" s="161">
        <f>SUM(I22,K22,M22,O22)</f>
        <v>64</v>
      </c>
      <c r="Q22" s="161">
        <f>SUM(Q23:Q25)</f>
        <v>206</v>
      </c>
      <c r="R22" s="1658"/>
      <c r="T22" s="346"/>
      <c r="U22" s="347"/>
      <c r="V22" s="347"/>
      <c r="W22" s="577"/>
      <c r="X22" s="349"/>
      <c r="Y22" s="347"/>
      <c r="Z22" s="347"/>
      <c r="AA22" s="347"/>
      <c r="AB22" s="347"/>
      <c r="AC22" s="347"/>
      <c r="AD22" s="816"/>
      <c r="AE22" s="817"/>
      <c r="AF22" s="818"/>
      <c r="AG22" s="349"/>
      <c r="AH22" s="347"/>
      <c r="AI22" s="347"/>
      <c r="AJ22" s="347"/>
      <c r="AK22" s="347"/>
      <c r="AL22" s="348"/>
      <c r="AM22" s="350"/>
      <c r="AN22" s="351"/>
      <c r="AO22" s="351"/>
      <c r="AP22" s="351"/>
      <c r="AQ22" s="351"/>
      <c r="AR22" s="352"/>
    </row>
    <row r="23" spans="1:44" ht="15" customHeight="1" x14ac:dyDescent="0.2">
      <c r="A23" s="227" t="s">
        <v>1478</v>
      </c>
      <c r="B23" s="632" t="s">
        <v>438</v>
      </c>
      <c r="C23" s="77" t="s">
        <v>123</v>
      </c>
      <c r="D23" s="172">
        <v>2</v>
      </c>
      <c r="E23" s="172" t="s">
        <v>184</v>
      </c>
      <c r="F23" s="172"/>
      <c r="G23" s="166" t="s">
        <v>184</v>
      </c>
      <c r="H23" s="172" t="s">
        <v>184</v>
      </c>
      <c r="I23" s="164">
        <v>2</v>
      </c>
      <c r="J23" s="164">
        <v>2</v>
      </c>
      <c r="K23" s="164">
        <v>4</v>
      </c>
      <c r="L23" s="167">
        <v>8</v>
      </c>
      <c r="M23" s="164">
        <v>2</v>
      </c>
      <c r="N23" s="164">
        <v>16</v>
      </c>
      <c r="O23" s="164">
        <v>24</v>
      </c>
      <c r="P23" s="165">
        <f>SUM(I23,K23,M23,O23)</f>
        <v>32</v>
      </c>
      <c r="Q23" s="165">
        <f t="shared" si="0"/>
        <v>70</v>
      </c>
      <c r="R23" s="1670"/>
      <c r="T23" s="305"/>
      <c r="U23" s="321"/>
      <c r="V23" s="321"/>
      <c r="W23" s="991" t="s">
        <v>1409</v>
      </c>
      <c r="X23" s="498"/>
      <c r="Y23" s="321"/>
      <c r="Z23" s="321"/>
      <c r="AA23" s="321"/>
      <c r="AB23" s="321"/>
      <c r="AC23" s="321"/>
      <c r="AD23" s="2092" t="s">
        <v>1409</v>
      </c>
      <c r="AE23" s="2093"/>
      <c r="AF23" s="2094"/>
      <c r="AG23" s="547"/>
      <c r="AH23" s="344"/>
      <c r="AI23" s="344"/>
      <c r="AJ23" s="344"/>
      <c r="AK23" s="344"/>
      <c r="AL23" s="345"/>
      <c r="AM23" s="727" t="s">
        <v>1411</v>
      </c>
      <c r="AN23" s="1629"/>
      <c r="AO23" s="1629"/>
      <c r="AP23" s="1629"/>
      <c r="AQ23" s="1629"/>
      <c r="AR23" s="303"/>
    </row>
    <row r="24" spans="1:44" ht="15" customHeight="1" x14ac:dyDescent="0.2">
      <c r="A24" s="227" t="s">
        <v>1479</v>
      </c>
      <c r="B24" s="632" t="s">
        <v>439</v>
      </c>
      <c r="C24" s="206" t="s">
        <v>614</v>
      </c>
      <c r="D24" s="166">
        <v>2</v>
      </c>
      <c r="E24" s="166" t="s">
        <v>184</v>
      </c>
      <c r="F24" s="166"/>
      <c r="G24" s="166" t="s">
        <v>184</v>
      </c>
      <c r="H24" s="166" t="s">
        <v>184</v>
      </c>
      <c r="I24" s="164">
        <v>16</v>
      </c>
      <c r="J24" s="164">
        <v>2</v>
      </c>
      <c r="K24" s="164">
        <v>0</v>
      </c>
      <c r="L24" s="167">
        <v>0</v>
      </c>
      <c r="M24" s="164">
        <v>0</v>
      </c>
      <c r="N24" s="164">
        <v>0</v>
      </c>
      <c r="O24" s="164"/>
      <c r="P24" s="165">
        <f>SUM(I24,K24,M24)</f>
        <v>16</v>
      </c>
      <c r="Q24" s="165">
        <f t="shared" si="0"/>
        <v>48</v>
      </c>
      <c r="R24" s="1670"/>
      <c r="T24" s="497"/>
      <c r="U24" s="491"/>
      <c r="V24" s="491"/>
      <c r="W24" s="992"/>
      <c r="X24" s="499">
        <v>2</v>
      </c>
      <c r="Y24" s="321" t="s">
        <v>907</v>
      </c>
      <c r="Z24" s="491"/>
      <c r="AA24" s="491"/>
      <c r="AB24" s="491"/>
      <c r="AC24" s="491"/>
      <c r="AD24" s="2092"/>
      <c r="AE24" s="2093"/>
      <c r="AF24" s="2094"/>
      <c r="AG24" s="339">
        <v>2</v>
      </c>
      <c r="AH24" s="344" t="s">
        <v>907</v>
      </c>
      <c r="AI24" s="308"/>
      <c r="AJ24" s="308"/>
      <c r="AK24" s="308"/>
      <c r="AL24" s="309"/>
      <c r="AM24" s="1628">
        <v>2</v>
      </c>
      <c r="AN24" s="1629" t="s">
        <v>907</v>
      </c>
      <c r="AO24" s="474"/>
      <c r="AP24" s="474"/>
      <c r="AQ24" s="474"/>
      <c r="AR24" s="475"/>
    </row>
    <row r="25" spans="1:44" ht="25.5" customHeight="1" x14ac:dyDescent="0.2">
      <c r="A25" s="227"/>
      <c r="B25" s="632" t="s">
        <v>440</v>
      </c>
      <c r="C25" s="77" t="s">
        <v>42</v>
      </c>
      <c r="D25" s="166">
        <v>1</v>
      </c>
      <c r="E25" s="166" t="s">
        <v>184</v>
      </c>
      <c r="F25" s="166"/>
      <c r="G25" s="166" t="s">
        <v>184</v>
      </c>
      <c r="H25" s="166" t="s">
        <v>184</v>
      </c>
      <c r="I25" s="164">
        <v>8</v>
      </c>
      <c r="J25" s="164">
        <v>2</v>
      </c>
      <c r="K25" s="164">
        <v>8</v>
      </c>
      <c r="L25" s="167">
        <v>8</v>
      </c>
      <c r="M25" s="164">
        <v>0</v>
      </c>
      <c r="N25" s="164">
        <v>0</v>
      </c>
      <c r="O25" s="164"/>
      <c r="P25" s="165">
        <f t="shared" si="1"/>
        <v>16</v>
      </c>
      <c r="Q25" s="165">
        <f t="shared" si="0"/>
        <v>88</v>
      </c>
      <c r="R25" s="1670"/>
      <c r="T25" s="297" t="s">
        <v>19</v>
      </c>
      <c r="U25" s="474"/>
      <c r="V25" s="474" t="s">
        <v>1409</v>
      </c>
      <c r="W25" s="986"/>
      <c r="X25" s="338"/>
      <c r="Y25" s="474"/>
      <c r="Z25" s="474"/>
      <c r="AA25" s="474"/>
      <c r="AB25" s="474"/>
      <c r="AC25" s="474"/>
      <c r="AD25" s="2099"/>
      <c r="AE25" s="2100"/>
      <c r="AF25" s="2101"/>
      <c r="AG25" s="339"/>
      <c r="AH25" s="308"/>
      <c r="AI25" s="308"/>
      <c r="AJ25" s="308"/>
      <c r="AK25" s="308" t="s">
        <v>1410</v>
      </c>
      <c r="AL25" s="309" t="s">
        <v>19</v>
      </c>
      <c r="AM25" s="2077" t="s">
        <v>1786</v>
      </c>
      <c r="AN25" s="2078"/>
      <c r="AO25" s="2078"/>
      <c r="AP25" s="2078"/>
      <c r="AQ25" s="2078"/>
      <c r="AR25" s="2079"/>
    </row>
    <row r="26" spans="1:44" ht="15" customHeight="1" x14ac:dyDescent="0.2">
      <c r="A26" s="227"/>
      <c r="B26" s="633" t="s">
        <v>427</v>
      </c>
      <c r="C26" s="78" t="s">
        <v>167</v>
      </c>
      <c r="D26" s="169">
        <f>SUM(D27:D30)</f>
        <v>7</v>
      </c>
      <c r="E26" s="169">
        <v>7</v>
      </c>
      <c r="F26" s="169">
        <v>7</v>
      </c>
      <c r="G26" s="169">
        <v>7</v>
      </c>
      <c r="H26" s="169">
        <v>7</v>
      </c>
      <c r="I26" s="169">
        <f>SUM(I27:I30)</f>
        <v>30</v>
      </c>
      <c r="J26" s="169">
        <v>2</v>
      </c>
      <c r="K26" s="169">
        <f>SUM(K27:K30)</f>
        <v>22</v>
      </c>
      <c r="L26" s="170">
        <v>5</v>
      </c>
      <c r="M26" s="169">
        <f>SUM(M27:M30)</f>
        <v>0</v>
      </c>
      <c r="N26" s="169">
        <v>10</v>
      </c>
      <c r="O26" s="169">
        <f>SUM(O27:O30)</f>
        <v>16</v>
      </c>
      <c r="P26" s="161">
        <f>SUM(P27:P30)</f>
        <v>68</v>
      </c>
      <c r="Q26" s="161">
        <f>SUM(Q27:Q30)</f>
        <v>254</v>
      </c>
      <c r="R26" s="876"/>
      <c r="T26" s="346"/>
      <c r="U26" s="347"/>
      <c r="V26" s="347"/>
      <c r="W26" s="577"/>
      <c r="X26" s="349"/>
      <c r="Y26" s="347"/>
      <c r="Z26" s="347"/>
      <c r="AA26" s="347"/>
      <c r="AB26" s="347"/>
      <c r="AC26" s="347"/>
      <c r="AD26" s="816"/>
      <c r="AE26" s="817"/>
      <c r="AF26" s="818"/>
      <c r="AG26" s="349"/>
      <c r="AH26" s="347"/>
      <c r="AI26" s="347"/>
      <c r="AJ26" s="347"/>
      <c r="AK26" s="347"/>
      <c r="AL26" s="348"/>
      <c r="AM26" s="350"/>
      <c r="AN26" s="351"/>
      <c r="AO26" s="351"/>
      <c r="AP26" s="351"/>
      <c r="AQ26" s="351"/>
      <c r="AR26" s="352"/>
    </row>
    <row r="27" spans="1:44" s="68" customFormat="1" ht="15" customHeight="1" x14ac:dyDescent="0.2">
      <c r="A27" s="609" t="s">
        <v>1342</v>
      </c>
      <c r="B27" s="253" t="s">
        <v>517</v>
      </c>
      <c r="C27" s="79" t="s">
        <v>51</v>
      </c>
      <c r="D27" s="645">
        <v>2</v>
      </c>
      <c r="E27" s="645" t="s">
        <v>184</v>
      </c>
      <c r="F27" s="645"/>
      <c r="G27" s="645" t="s">
        <v>184</v>
      </c>
      <c r="H27" s="645" t="s">
        <v>184</v>
      </c>
      <c r="I27" s="605">
        <v>16</v>
      </c>
      <c r="J27" s="605">
        <v>2</v>
      </c>
      <c r="K27" s="605">
        <v>0</v>
      </c>
      <c r="L27" s="606">
        <v>0</v>
      </c>
      <c r="M27" s="605">
        <v>0</v>
      </c>
      <c r="N27" s="605">
        <v>0</v>
      </c>
      <c r="O27" s="605"/>
      <c r="P27" s="831">
        <f t="shared" si="1"/>
        <v>16</v>
      </c>
      <c r="Q27" s="831">
        <f t="shared" si="0"/>
        <v>48</v>
      </c>
      <c r="R27" s="1672" t="s">
        <v>52</v>
      </c>
      <c r="T27" s="832" t="s">
        <v>1520</v>
      </c>
      <c r="U27" s="833" t="s">
        <v>1520</v>
      </c>
      <c r="V27" s="833"/>
      <c r="W27" s="993"/>
      <c r="X27" s="834"/>
      <c r="Y27" s="833"/>
      <c r="Z27" s="833"/>
      <c r="AA27" s="833"/>
      <c r="AB27" s="833"/>
      <c r="AC27" s="833"/>
      <c r="AD27" s="2099"/>
      <c r="AE27" s="2100"/>
      <c r="AF27" s="2101"/>
      <c r="AG27" s="835"/>
      <c r="AH27" s="836"/>
      <c r="AI27" s="836"/>
      <c r="AJ27" s="836"/>
      <c r="AK27" s="836"/>
      <c r="AL27" s="837"/>
      <c r="AM27" s="840" t="s">
        <v>1431</v>
      </c>
      <c r="AN27" s="838"/>
      <c r="AO27" s="838"/>
      <c r="AP27" s="838"/>
      <c r="AQ27" s="838"/>
      <c r="AR27" s="839"/>
    </row>
    <row r="28" spans="1:44" s="68" customFormat="1" ht="15" customHeight="1" x14ac:dyDescent="0.2">
      <c r="A28" s="609"/>
      <c r="B28" s="253" t="s">
        <v>518</v>
      </c>
      <c r="C28" s="79" t="s">
        <v>43</v>
      </c>
      <c r="D28" s="645">
        <v>2</v>
      </c>
      <c r="E28" s="645" t="s">
        <v>184</v>
      </c>
      <c r="F28" s="645"/>
      <c r="G28" s="645" t="s">
        <v>184</v>
      </c>
      <c r="H28" s="645" t="s">
        <v>184</v>
      </c>
      <c r="I28" s="605">
        <v>2</v>
      </c>
      <c r="J28" s="605">
        <v>2</v>
      </c>
      <c r="K28" s="605">
        <v>14</v>
      </c>
      <c r="L28" s="606">
        <v>8</v>
      </c>
      <c r="M28" s="605">
        <v>0</v>
      </c>
      <c r="N28" s="605">
        <v>0</v>
      </c>
      <c r="O28" s="605"/>
      <c r="P28" s="831">
        <f t="shared" si="1"/>
        <v>16</v>
      </c>
      <c r="Q28" s="831">
        <f t="shared" si="0"/>
        <v>118</v>
      </c>
      <c r="R28" s="1672" t="s">
        <v>52</v>
      </c>
      <c r="T28" s="832" t="s">
        <v>1409</v>
      </c>
      <c r="U28" s="833"/>
      <c r="V28" s="833"/>
      <c r="W28" s="993"/>
      <c r="X28" s="834"/>
      <c r="Y28" s="833"/>
      <c r="Z28" s="833"/>
      <c r="AA28" s="833"/>
      <c r="AB28" s="833"/>
      <c r="AC28" s="833"/>
      <c r="AD28" s="2099"/>
      <c r="AE28" s="2100"/>
      <c r="AF28" s="2101"/>
      <c r="AG28" s="835" t="s">
        <v>1409</v>
      </c>
      <c r="AH28" s="836"/>
      <c r="AI28" s="836"/>
      <c r="AJ28" s="836"/>
      <c r="AK28" s="836"/>
      <c r="AL28" s="837"/>
      <c r="AM28" s="840" t="s">
        <v>1431</v>
      </c>
      <c r="AN28" s="838"/>
      <c r="AO28" s="838"/>
      <c r="AP28" s="838"/>
      <c r="AQ28" s="838"/>
      <c r="AR28" s="839"/>
    </row>
    <row r="29" spans="1:44" s="68" customFormat="1" ht="25.5" customHeight="1" x14ac:dyDescent="0.2">
      <c r="A29" s="609" t="s">
        <v>1343</v>
      </c>
      <c r="B29" s="586" t="s">
        <v>520</v>
      </c>
      <c r="C29" s="79" t="s">
        <v>521</v>
      </c>
      <c r="D29" s="645">
        <v>2</v>
      </c>
      <c r="E29" s="645" t="s">
        <v>184</v>
      </c>
      <c r="F29" s="645"/>
      <c r="G29" s="645" t="s">
        <v>184</v>
      </c>
      <c r="H29" s="645" t="s">
        <v>184</v>
      </c>
      <c r="I29" s="605">
        <v>4</v>
      </c>
      <c r="J29" s="605">
        <v>2</v>
      </c>
      <c r="K29" s="605">
        <v>0</v>
      </c>
      <c r="L29" s="606">
        <v>0</v>
      </c>
      <c r="M29" s="605">
        <v>0</v>
      </c>
      <c r="N29" s="605">
        <v>0</v>
      </c>
      <c r="O29" s="605">
        <v>16</v>
      </c>
      <c r="P29" s="1635">
        <v>20</v>
      </c>
      <c r="Q29" s="1635">
        <v>0</v>
      </c>
      <c r="R29" s="1662" t="s">
        <v>729</v>
      </c>
      <c r="T29" s="955" t="s">
        <v>1473</v>
      </c>
      <c r="U29" s="838"/>
      <c r="V29" s="838"/>
      <c r="W29" s="994"/>
      <c r="X29" s="956"/>
      <c r="Y29" s="838"/>
      <c r="Z29" s="838"/>
      <c r="AA29" s="838"/>
      <c r="AB29" s="838"/>
      <c r="AC29" s="838"/>
      <c r="AD29" s="2099"/>
      <c r="AE29" s="2100"/>
      <c r="AF29" s="2101"/>
      <c r="AG29" s="835" t="s">
        <v>1473</v>
      </c>
      <c r="AH29" s="836"/>
      <c r="AI29" s="836"/>
      <c r="AJ29" s="836"/>
      <c r="AK29" s="836"/>
      <c r="AL29" s="837"/>
      <c r="AM29" s="840" t="s">
        <v>1431</v>
      </c>
      <c r="AN29" s="838"/>
      <c r="AO29" s="838"/>
      <c r="AP29" s="838"/>
      <c r="AQ29" s="838"/>
      <c r="AR29" s="839"/>
    </row>
    <row r="30" spans="1:44" ht="15" customHeight="1" thickBot="1" x14ac:dyDescent="0.25">
      <c r="A30" s="227"/>
      <c r="B30" s="632" t="s">
        <v>441</v>
      </c>
      <c r="C30" s="80" t="s">
        <v>44</v>
      </c>
      <c r="D30" s="210">
        <v>1</v>
      </c>
      <c r="E30" s="210" t="s">
        <v>184</v>
      </c>
      <c r="F30" s="210"/>
      <c r="G30" s="210" t="s">
        <v>184</v>
      </c>
      <c r="H30" s="210" t="s">
        <v>184</v>
      </c>
      <c r="I30" s="184">
        <v>8</v>
      </c>
      <c r="J30" s="184">
        <v>2</v>
      </c>
      <c r="K30" s="184">
        <v>8</v>
      </c>
      <c r="L30" s="480">
        <v>8</v>
      </c>
      <c r="M30" s="184">
        <v>0</v>
      </c>
      <c r="N30" s="184">
        <v>0</v>
      </c>
      <c r="O30" s="184"/>
      <c r="P30" s="1636">
        <f t="shared" si="1"/>
        <v>16</v>
      </c>
      <c r="Q30" s="1636">
        <f t="shared" si="0"/>
        <v>88</v>
      </c>
      <c r="R30" s="1673"/>
      <c r="T30" s="298"/>
      <c r="U30" s="299"/>
      <c r="V30" s="299" t="s">
        <v>1409</v>
      </c>
      <c r="W30" s="995"/>
      <c r="X30" s="357"/>
      <c r="Y30" s="299"/>
      <c r="Z30" s="299"/>
      <c r="AA30" s="299"/>
      <c r="AB30" s="299"/>
      <c r="AC30" s="299"/>
      <c r="AD30" s="2131" t="s">
        <v>19</v>
      </c>
      <c r="AE30" s="2132"/>
      <c r="AF30" s="2133"/>
      <c r="AG30" s="821"/>
      <c r="AH30" s="511"/>
      <c r="AI30" s="511"/>
      <c r="AJ30" s="511"/>
      <c r="AK30" s="511" t="s">
        <v>1410</v>
      </c>
      <c r="AL30" s="512"/>
      <c r="AM30" s="2077" t="s">
        <v>1786</v>
      </c>
      <c r="AN30" s="2078"/>
      <c r="AO30" s="2078"/>
      <c r="AP30" s="2078"/>
      <c r="AQ30" s="2078"/>
      <c r="AR30" s="2079"/>
    </row>
    <row r="31" spans="1:44" ht="15" customHeight="1" thickBot="1" x14ac:dyDescent="0.25">
      <c r="C31" s="236" t="s">
        <v>30</v>
      </c>
      <c r="D31" s="237">
        <f>SUM(D11,D17,D22,D26)</f>
        <v>30</v>
      </c>
      <c r="E31" s="237">
        <f>SUM(E11,E17,E22,E26)</f>
        <v>30</v>
      </c>
      <c r="F31" s="237">
        <f>SUM(F11,F17,F22,F26)</f>
        <v>30</v>
      </c>
      <c r="G31" s="237">
        <v>30</v>
      </c>
      <c r="H31" s="237">
        <f>SUM(H11,H17,H22,H26)</f>
        <v>30</v>
      </c>
      <c r="I31" s="237">
        <f>SUM(I11,I17,I22,I26)</f>
        <v>178</v>
      </c>
      <c r="J31" s="238">
        <v>2</v>
      </c>
      <c r="K31" s="237">
        <f>SUM(K11,K17,K22,K26)</f>
        <v>56</v>
      </c>
      <c r="L31" s="239">
        <v>5</v>
      </c>
      <c r="M31" s="237">
        <f>SUM(M11,M17,M22,M26)</f>
        <v>2</v>
      </c>
      <c r="N31" s="238">
        <v>10</v>
      </c>
      <c r="O31" s="237">
        <f>SUM(O11,O17,O22,O26)</f>
        <v>40</v>
      </c>
      <c r="P31" s="1637">
        <f>SUM(P11,P17,P22,P26)</f>
        <v>276</v>
      </c>
      <c r="Q31" s="1638">
        <f>SUM(Q11,Q17,Q22,Q26)</f>
        <v>958</v>
      </c>
      <c r="R31" s="1674"/>
      <c r="S31" s="728"/>
      <c r="T31" s="729" t="s">
        <v>1523</v>
      </c>
      <c r="U31" s="300"/>
      <c r="V31" s="300"/>
      <c r="W31" s="300"/>
      <c r="X31" s="300"/>
      <c r="Y31" s="300"/>
      <c r="Z31" s="300" t="s">
        <v>1413</v>
      </c>
      <c r="AA31" s="300"/>
      <c r="AB31" s="300"/>
      <c r="AC31" s="300"/>
      <c r="AD31" s="452"/>
      <c r="AE31" s="452"/>
      <c r="AF31" s="452"/>
      <c r="AG31" s="452"/>
      <c r="AH31" s="452"/>
      <c r="AI31" s="452"/>
      <c r="AJ31" s="452"/>
      <c r="AK31" s="452"/>
      <c r="AL31" s="452"/>
      <c r="AM31" s="452"/>
      <c r="AN31" s="452"/>
      <c r="AO31" s="452"/>
      <c r="AP31" s="452"/>
      <c r="AQ31" s="452"/>
      <c r="AR31" s="452"/>
    </row>
    <row r="32" spans="1:44" ht="21.75" customHeight="1" thickBot="1" x14ac:dyDescent="0.25">
      <c r="C32" s="1657"/>
      <c r="D32" s="197"/>
      <c r="E32" s="197"/>
      <c r="F32" s="197"/>
      <c r="G32" s="197"/>
      <c r="H32" s="197"/>
      <c r="I32" s="197"/>
      <c r="J32" s="198"/>
      <c r="K32" s="197"/>
      <c r="L32" s="199"/>
      <c r="M32" s="197"/>
      <c r="N32" s="198"/>
      <c r="O32" s="197"/>
      <c r="P32" s="197"/>
      <c r="Q32" s="200"/>
      <c r="T32" s="1969" t="s">
        <v>561</v>
      </c>
      <c r="U32" s="1967"/>
      <c r="V32" s="1968"/>
      <c r="W32" s="986" t="s">
        <v>906</v>
      </c>
      <c r="X32" s="2020" t="s">
        <v>562</v>
      </c>
      <c r="Y32" s="2021"/>
      <c r="Z32" s="2021"/>
      <c r="AA32" s="2021"/>
      <c r="AB32" s="2021"/>
      <c r="AC32" s="2095"/>
      <c r="AD32" s="2083" t="s">
        <v>906</v>
      </c>
      <c r="AE32" s="2084"/>
      <c r="AF32" s="2085"/>
      <c r="AG32" s="1970" t="s">
        <v>564</v>
      </c>
      <c r="AH32" s="1971"/>
      <c r="AI32" s="1971"/>
      <c r="AJ32" s="1971"/>
      <c r="AK32" s="1971"/>
      <c r="AL32" s="1972"/>
      <c r="AM32" s="2096" t="s">
        <v>565</v>
      </c>
      <c r="AN32" s="2097"/>
      <c r="AO32" s="2097"/>
      <c r="AP32" s="2097"/>
      <c r="AQ32" s="2097"/>
      <c r="AR32" s="2098"/>
    </row>
    <row r="33" spans="1:44" ht="36" x14ac:dyDescent="0.2">
      <c r="C33" s="196"/>
      <c r="D33" s="153" t="s">
        <v>5</v>
      </c>
      <c r="E33" s="153" t="s">
        <v>226</v>
      </c>
      <c r="F33" s="153" t="s">
        <v>187</v>
      </c>
      <c r="G33" s="153" t="s">
        <v>188</v>
      </c>
      <c r="H33" s="153" t="s">
        <v>189</v>
      </c>
      <c r="I33" s="154" t="s">
        <v>7</v>
      </c>
      <c r="J33" s="154" t="s">
        <v>8</v>
      </c>
      <c r="K33" s="155" t="s">
        <v>9</v>
      </c>
      <c r="L33" s="156" t="s">
        <v>8</v>
      </c>
      <c r="M33" s="155" t="s">
        <v>10</v>
      </c>
      <c r="N33" s="156" t="s">
        <v>11</v>
      </c>
      <c r="O33" s="156" t="s">
        <v>1782</v>
      </c>
      <c r="P33" s="157" t="s">
        <v>12</v>
      </c>
      <c r="Q33" s="155" t="s">
        <v>13</v>
      </c>
      <c r="R33" s="1669" t="s">
        <v>14</v>
      </c>
      <c r="T33" s="1616" t="s">
        <v>566</v>
      </c>
      <c r="U33" s="1617" t="s">
        <v>568</v>
      </c>
      <c r="V33" s="1626" t="s">
        <v>570</v>
      </c>
      <c r="W33" s="987"/>
      <c r="X33" s="1975" t="s">
        <v>566</v>
      </c>
      <c r="Y33" s="1976"/>
      <c r="Z33" s="1976" t="s">
        <v>572</v>
      </c>
      <c r="AA33" s="1976"/>
      <c r="AB33" s="1976" t="s">
        <v>570</v>
      </c>
      <c r="AC33" s="2090"/>
      <c r="AD33" s="996"/>
      <c r="AE33" s="997"/>
      <c r="AF33" s="998"/>
      <c r="AG33" s="1989" t="s">
        <v>566</v>
      </c>
      <c r="AH33" s="2000"/>
      <c r="AI33" s="2019" t="s">
        <v>572</v>
      </c>
      <c r="AJ33" s="2000"/>
      <c r="AK33" s="2019" t="s">
        <v>570</v>
      </c>
      <c r="AL33" s="1990"/>
      <c r="AM33" s="2062" t="s">
        <v>566</v>
      </c>
      <c r="AN33" s="2063"/>
      <c r="AO33" s="2064" t="s">
        <v>572</v>
      </c>
      <c r="AP33" s="2063"/>
      <c r="AQ33" s="2064" t="s">
        <v>570</v>
      </c>
      <c r="AR33" s="2065"/>
    </row>
    <row r="34" spans="1:44" ht="15" customHeight="1" x14ac:dyDescent="0.2">
      <c r="A34" s="672" t="s">
        <v>1341</v>
      </c>
      <c r="B34" s="676" t="s">
        <v>219</v>
      </c>
      <c r="C34" s="484" t="s">
        <v>15</v>
      </c>
      <c r="D34" s="485"/>
      <c r="E34" s="485"/>
      <c r="F34" s="485"/>
      <c r="G34" s="485"/>
      <c r="H34" s="485"/>
      <c r="I34" s="485"/>
      <c r="J34" s="485"/>
      <c r="K34" s="485"/>
      <c r="L34" s="485"/>
      <c r="M34" s="485"/>
      <c r="N34" s="485"/>
      <c r="O34" s="485"/>
      <c r="P34" s="1693"/>
      <c r="Q34" s="1693"/>
      <c r="R34" s="1694"/>
      <c r="T34" s="1616" t="s">
        <v>573</v>
      </c>
      <c r="U34" s="1617" t="s">
        <v>573</v>
      </c>
      <c r="V34" s="1626" t="s">
        <v>573</v>
      </c>
      <c r="W34" s="988" t="s">
        <v>573</v>
      </c>
      <c r="X34" s="1616" t="s">
        <v>573</v>
      </c>
      <c r="Y34" s="1617" t="s">
        <v>574</v>
      </c>
      <c r="Z34" s="1617" t="s">
        <v>573</v>
      </c>
      <c r="AA34" s="1617" t="s">
        <v>574</v>
      </c>
      <c r="AB34" s="1617" t="s">
        <v>573</v>
      </c>
      <c r="AC34" s="1626" t="s">
        <v>574</v>
      </c>
      <c r="AD34" s="2080" t="s">
        <v>573</v>
      </c>
      <c r="AE34" s="2081"/>
      <c r="AF34" s="2082"/>
      <c r="AG34" s="278" t="s">
        <v>573</v>
      </c>
      <c r="AH34" s="279" t="s">
        <v>574</v>
      </c>
      <c r="AI34" s="279" t="s">
        <v>573</v>
      </c>
      <c r="AJ34" s="279" t="s">
        <v>574</v>
      </c>
      <c r="AK34" s="279" t="s">
        <v>573</v>
      </c>
      <c r="AL34" s="280" t="s">
        <v>574</v>
      </c>
      <c r="AM34" s="380" t="s">
        <v>573</v>
      </c>
      <c r="AN34" s="381" t="s">
        <v>574</v>
      </c>
      <c r="AO34" s="381" t="s">
        <v>573</v>
      </c>
      <c r="AP34" s="381" t="s">
        <v>574</v>
      </c>
      <c r="AQ34" s="381" t="s">
        <v>573</v>
      </c>
      <c r="AR34" s="382" t="s">
        <v>574</v>
      </c>
    </row>
    <row r="35" spans="1:44" ht="15" customHeight="1" x14ac:dyDescent="0.2">
      <c r="A35" s="227"/>
      <c r="B35" s="670" t="s">
        <v>422</v>
      </c>
      <c r="C35" s="568" t="s">
        <v>890</v>
      </c>
      <c r="D35" s="481">
        <v>10</v>
      </c>
      <c r="E35" s="481">
        <v>10</v>
      </c>
      <c r="F35" s="481">
        <v>10</v>
      </c>
      <c r="G35" s="481"/>
      <c r="H35" s="481">
        <v>10</v>
      </c>
      <c r="I35" s="482">
        <f>SUM(I36:I40)</f>
        <v>76</v>
      </c>
      <c r="J35" s="482">
        <v>2</v>
      </c>
      <c r="K35" s="482">
        <f>SUM(K36:K40)</f>
        <v>4</v>
      </c>
      <c r="L35" s="482">
        <v>5</v>
      </c>
      <c r="M35" s="482">
        <f>SUM(M36:M40)</f>
        <v>0</v>
      </c>
      <c r="N35" s="482">
        <v>10</v>
      </c>
      <c r="O35" s="482"/>
      <c r="P35" s="483">
        <f>SUM(I35,K35,M35)</f>
        <v>80</v>
      </c>
      <c r="Q35" s="483">
        <f>SUM(Q36:Q40)</f>
        <v>252</v>
      </c>
      <c r="R35" s="876"/>
      <c r="T35" s="346"/>
      <c r="U35" s="347"/>
      <c r="V35" s="348"/>
      <c r="W35" s="577"/>
      <c r="X35" s="346"/>
      <c r="Y35" s="347"/>
      <c r="Z35" s="347"/>
      <c r="AA35" s="347"/>
      <c r="AB35" s="347"/>
      <c r="AC35" s="348"/>
      <c r="AD35" s="816"/>
      <c r="AE35" s="817"/>
      <c r="AF35" s="818"/>
      <c r="AG35" s="346"/>
      <c r="AH35" s="347"/>
      <c r="AI35" s="347"/>
      <c r="AJ35" s="347"/>
      <c r="AK35" s="347"/>
      <c r="AL35" s="348"/>
      <c r="AM35" s="813"/>
      <c r="AN35" s="505"/>
      <c r="AO35" s="505"/>
      <c r="AP35" s="505"/>
      <c r="AQ35" s="505"/>
      <c r="AR35" s="814"/>
    </row>
    <row r="36" spans="1:44" ht="15" customHeight="1" x14ac:dyDescent="0.2">
      <c r="A36" s="227" t="s">
        <v>1478</v>
      </c>
      <c r="B36" s="632" t="s">
        <v>442</v>
      </c>
      <c r="C36" s="77" t="s">
        <v>117</v>
      </c>
      <c r="D36" s="163">
        <v>2</v>
      </c>
      <c r="E36" s="163" t="s">
        <v>184</v>
      </c>
      <c r="F36" s="163"/>
      <c r="G36" s="163" t="s">
        <v>184</v>
      </c>
      <c r="H36" s="163" t="s">
        <v>184</v>
      </c>
      <c r="I36" s="164">
        <v>16</v>
      </c>
      <c r="J36" s="164">
        <v>2</v>
      </c>
      <c r="K36" s="164">
        <v>0</v>
      </c>
      <c r="L36" s="164">
        <v>0</v>
      </c>
      <c r="M36" s="164">
        <v>0</v>
      </c>
      <c r="N36" s="164">
        <v>0</v>
      </c>
      <c r="O36" s="164"/>
      <c r="P36" s="165">
        <f t="shared" ref="P36:P44" si="2">SUM(I36,K36,M36)</f>
        <v>16</v>
      </c>
      <c r="Q36" s="165">
        <f t="shared" ref="Q36:Q49" si="3">(((I36*1.5)*J36)+(K36*L36)+(M36*N36))</f>
        <v>48</v>
      </c>
      <c r="R36" s="1670"/>
      <c r="T36" s="304"/>
      <c r="U36" s="1617"/>
      <c r="V36" s="1626"/>
      <c r="W36" s="987"/>
      <c r="X36" s="1616">
        <v>2</v>
      </c>
      <c r="Y36" s="1617" t="s">
        <v>907</v>
      </c>
      <c r="Z36" s="1617"/>
      <c r="AA36" s="1617"/>
      <c r="AB36" s="1617"/>
      <c r="AC36" s="1626"/>
      <c r="AD36" s="2092"/>
      <c r="AE36" s="2093"/>
      <c r="AF36" s="2094"/>
      <c r="AG36" s="307">
        <v>2</v>
      </c>
      <c r="AH36" s="308" t="s">
        <v>907</v>
      </c>
      <c r="AI36" s="308"/>
      <c r="AJ36" s="308"/>
      <c r="AK36" s="308"/>
      <c r="AL36" s="309"/>
      <c r="AM36" s="297">
        <v>2</v>
      </c>
      <c r="AN36" s="474" t="s">
        <v>907</v>
      </c>
      <c r="AO36" s="474"/>
      <c r="AP36" s="474"/>
      <c r="AQ36" s="474"/>
      <c r="AR36" s="475"/>
    </row>
    <row r="37" spans="1:44" ht="15" customHeight="1" x14ac:dyDescent="0.2">
      <c r="A37" s="227" t="s">
        <v>1478</v>
      </c>
      <c r="B37" s="632" t="s">
        <v>443</v>
      </c>
      <c r="C37" s="77" t="s">
        <v>118</v>
      </c>
      <c r="D37" s="166">
        <v>2</v>
      </c>
      <c r="E37" s="166" t="s">
        <v>184</v>
      </c>
      <c r="F37" s="166"/>
      <c r="G37" s="166"/>
      <c r="H37" s="166" t="s">
        <v>184</v>
      </c>
      <c r="I37" s="164">
        <v>16</v>
      </c>
      <c r="J37" s="164">
        <v>2</v>
      </c>
      <c r="K37" s="167">
        <v>0</v>
      </c>
      <c r="L37" s="164">
        <v>0</v>
      </c>
      <c r="M37" s="164">
        <v>0</v>
      </c>
      <c r="N37" s="164">
        <v>0</v>
      </c>
      <c r="O37" s="164"/>
      <c r="P37" s="165">
        <f t="shared" si="2"/>
        <v>16</v>
      </c>
      <c r="Q37" s="165">
        <f t="shared" si="3"/>
        <v>48</v>
      </c>
      <c r="R37" s="1670"/>
      <c r="T37" s="1616"/>
      <c r="U37" s="1617"/>
      <c r="V37" s="1626"/>
      <c r="W37" s="987"/>
      <c r="X37" s="1616">
        <v>2</v>
      </c>
      <c r="Y37" s="1617" t="s">
        <v>907</v>
      </c>
      <c r="Z37" s="1617"/>
      <c r="AA37" s="1617"/>
      <c r="AB37" s="1617"/>
      <c r="AC37" s="1626"/>
      <c r="AD37" s="2092"/>
      <c r="AE37" s="2093"/>
      <c r="AF37" s="2094"/>
      <c r="AG37" s="307">
        <v>2</v>
      </c>
      <c r="AH37" s="308" t="s">
        <v>907</v>
      </c>
      <c r="AI37" s="308"/>
      <c r="AJ37" s="308"/>
      <c r="AK37" s="308"/>
      <c r="AL37" s="309"/>
      <c r="AM37" s="297">
        <v>2</v>
      </c>
      <c r="AN37" s="474" t="s">
        <v>907</v>
      </c>
      <c r="AO37" s="474"/>
      <c r="AP37" s="474"/>
      <c r="AQ37" s="474"/>
      <c r="AR37" s="475"/>
    </row>
    <row r="38" spans="1:44" ht="15" customHeight="1" x14ac:dyDescent="0.2">
      <c r="A38" s="227" t="s">
        <v>1475</v>
      </c>
      <c r="B38" s="632" t="s">
        <v>444</v>
      </c>
      <c r="C38" s="77" t="s">
        <v>119</v>
      </c>
      <c r="D38" s="166">
        <v>2</v>
      </c>
      <c r="E38" s="166" t="s">
        <v>184</v>
      </c>
      <c r="F38" s="166"/>
      <c r="G38" s="166"/>
      <c r="H38" s="166" t="s">
        <v>184</v>
      </c>
      <c r="I38" s="164">
        <v>16</v>
      </c>
      <c r="J38" s="164">
        <v>2</v>
      </c>
      <c r="K38" s="167">
        <v>0</v>
      </c>
      <c r="L38" s="167">
        <v>0</v>
      </c>
      <c r="M38" s="164">
        <v>0</v>
      </c>
      <c r="N38" s="164">
        <v>0</v>
      </c>
      <c r="O38" s="164"/>
      <c r="P38" s="165">
        <f t="shared" si="2"/>
        <v>16</v>
      </c>
      <c r="Q38" s="165">
        <f t="shared" si="3"/>
        <v>48</v>
      </c>
      <c r="R38" s="1670"/>
      <c r="T38" s="1616"/>
      <c r="U38" s="1617"/>
      <c r="V38" s="1626"/>
      <c r="W38" s="987"/>
      <c r="X38" s="1616">
        <v>2</v>
      </c>
      <c r="Y38" s="1617" t="s">
        <v>907</v>
      </c>
      <c r="Z38" s="1617"/>
      <c r="AA38" s="1617"/>
      <c r="AB38" s="1617"/>
      <c r="AC38" s="1626"/>
      <c r="AD38" s="2092"/>
      <c r="AE38" s="2093"/>
      <c r="AF38" s="2094"/>
      <c r="AG38" s="307">
        <v>2</v>
      </c>
      <c r="AH38" s="308" t="s">
        <v>907</v>
      </c>
      <c r="AI38" s="308"/>
      <c r="AJ38" s="308"/>
      <c r="AK38" s="308"/>
      <c r="AL38" s="309"/>
      <c r="AM38" s="297">
        <v>2</v>
      </c>
      <c r="AN38" s="474" t="s">
        <v>907</v>
      </c>
      <c r="AO38" s="474"/>
      <c r="AP38" s="474"/>
      <c r="AQ38" s="474"/>
      <c r="AR38" s="475"/>
    </row>
    <row r="39" spans="1:44" ht="15" customHeight="1" x14ac:dyDescent="0.2">
      <c r="A39" s="227" t="s">
        <v>1475</v>
      </c>
      <c r="B39" s="632" t="s">
        <v>445</v>
      </c>
      <c r="C39" s="77" t="s">
        <v>120</v>
      </c>
      <c r="D39" s="163">
        <v>2</v>
      </c>
      <c r="E39" s="163" t="s">
        <v>184</v>
      </c>
      <c r="F39" s="163"/>
      <c r="G39" s="163"/>
      <c r="H39" s="163" t="s">
        <v>184</v>
      </c>
      <c r="I39" s="164">
        <v>16</v>
      </c>
      <c r="J39" s="164">
        <v>2</v>
      </c>
      <c r="K39" s="164">
        <v>0</v>
      </c>
      <c r="L39" s="164">
        <v>0</v>
      </c>
      <c r="M39" s="164">
        <v>0</v>
      </c>
      <c r="N39" s="164">
        <v>0</v>
      </c>
      <c r="O39" s="164"/>
      <c r="P39" s="165">
        <f t="shared" si="2"/>
        <v>16</v>
      </c>
      <c r="Q39" s="165">
        <f t="shared" si="3"/>
        <v>48</v>
      </c>
      <c r="R39" s="1670"/>
      <c r="T39" s="1616"/>
      <c r="U39" s="1617"/>
      <c r="V39" s="1626"/>
      <c r="W39" s="987"/>
      <c r="X39" s="1616">
        <v>2</v>
      </c>
      <c r="Y39" s="1617" t="s">
        <v>907</v>
      </c>
      <c r="Z39" s="1617"/>
      <c r="AA39" s="1617"/>
      <c r="AB39" s="1617"/>
      <c r="AC39" s="1626"/>
      <c r="AD39" s="2092"/>
      <c r="AE39" s="2093"/>
      <c r="AF39" s="2094"/>
      <c r="AG39" s="307">
        <v>2</v>
      </c>
      <c r="AH39" s="308" t="s">
        <v>907</v>
      </c>
      <c r="AI39" s="344"/>
      <c r="AJ39" s="344"/>
      <c r="AK39" s="344"/>
      <c r="AL39" s="345"/>
      <c r="AM39" s="297">
        <v>2</v>
      </c>
      <c r="AN39" s="474" t="s">
        <v>907</v>
      </c>
      <c r="AO39" s="1629"/>
      <c r="AP39" s="1629"/>
      <c r="AQ39" s="1629"/>
      <c r="AR39" s="303"/>
    </row>
    <row r="40" spans="1:44" ht="15" customHeight="1" x14ac:dyDescent="0.2">
      <c r="A40" s="227" t="s">
        <v>1476</v>
      </c>
      <c r="B40" s="632" t="s">
        <v>446</v>
      </c>
      <c r="C40" s="206" t="s">
        <v>37</v>
      </c>
      <c r="D40" s="166">
        <v>2</v>
      </c>
      <c r="E40" s="166" t="s">
        <v>184</v>
      </c>
      <c r="F40" s="166"/>
      <c r="G40" s="166"/>
      <c r="H40" s="166" t="s">
        <v>184</v>
      </c>
      <c r="I40" s="167">
        <v>12</v>
      </c>
      <c r="J40" s="164">
        <v>2</v>
      </c>
      <c r="K40" s="164">
        <v>4</v>
      </c>
      <c r="L40" s="1639">
        <v>6</v>
      </c>
      <c r="M40" s="1639">
        <v>0</v>
      </c>
      <c r="N40" s="1639">
        <v>0</v>
      </c>
      <c r="O40" s="1639"/>
      <c r="P40" s="1640">
        <f t="shared" si="2"/>
        <v>16</v>
      </c>
      <c r="Q40" s="1640">
        <f>(((I40*1.5)*J40)+(K40*L40)+(M40*N40))</f>
        <v>60</v>
      </c>
      <c r="R40" s="1670"/>
      <c r="T40" s="305"/>
      <c r="U40" s="321"/>
      <c r="V40" s="342"/>
      <c r="W40" s="991"/>
      <c r="X40" s="305">
        <v>2</v>
      </c>
      <c r="Y40" s="1617" t="s">
        <v>907</v>
      </c>
      <c r="Z40" s="321"/>
      <c r="AA40" s="321"/>
      <c r="AB40" s="321"/>
      <c r="AC40" s="342"/>
      <c r="AD40" s="2092"/>
      <c r="AE40" s="2093"/>
      <c r="AF40" s="2094"/>
      <c r="AG40" s="343">
        <v>2</v>
      </c>
      <c r="AH40" s="308" t="s">
        <v>907</v>
      </c>
      <c r="AI40" s="344"/>
      <c r="AJ40" s="344"/>
      <c r="AK40" s="344"/>
      <c r="AL40" s="345"/>
      <c r="AM40" s="1628">
        <v>2</v>
      </c>
      <c r="AN40" s="1629" t="s">
        <v>907</v>
      </c>
      <c r="AO40" s="1629"/>
      <c r="AP40" s="1629"/>
      <c r="AQ40" s="1629"/>
      <c r="AR40" s="303"/>
    </row>
    <row r="41" spans="1:44" ht="15" customHeight="1" x14ac:dyDescent="0.2">
      <c r="A41" s="227"/>
      <c r="B41" s="633" t="s">
        <v>424</v>
      </c>
      <c r="C41" s="567" t="s">
        <v>887</v>
      </c>
      <c r="D41" s="169">
        <v>8</v>
      </c>
      <c r="E41" s="169">
        <v>8</v>
      </c>
      <c r="F41" s="169">
        <v>8</v>
      </c>
      <c r="G41" s="169"/>
      <c r="H41" s="169">
        <v>8</v>
      </c>
      <c r="I41" s="169">
        <f>SUM(I42:I45)</f>
        <v>44</v>
      </c>
      <c r="J41" s="169">
        <v>2</v>
      </c>
      <c r="K41" s="169">
        <f>SUM(K42:K45)</f>
        <v>18</v>
      </c>
      <c r="L41" s="170">
        <v>6</v>
      </c>
      <c r="M41" s="169">
        <f>SUM(M42:M45)</f>
        <v>2</v>
      </c>
      <c r="N41" s="169">
        <v>12</v>
      </c>
      <c r="O41" s="169">
        <v>6</v>
      </c>
      <c r="P41" s="161">
        <f>SUM(I41,K41,M41,O41)</f>
        <v>70</v>
      </c>
      <c r="Q41" s="161">
        <f>SUM(Q42:Q45)</f>
        <v>268</v>
      </c>
      <c r="R41" s="876"/>
      <c r="T41" s="346"/>
      <c r="U41" s="347"/>
      <c r="V41" s="348"/>
      <c r="W41" s="577"/>
      <c r="X41" s="346"/>
      <c r="Y41" s="347"/>
      <c r="Z41" s="347"/>
      <c r="AA41" s="347"/>
      <c r="AB41" s="347"/>
      <c r="AC41" s="348"/>
      <c r="AD41" s="816"/>
      <c r="AE41" s="817"/>
      <c r="AF41" s="818"/>
      <c r="AG41" s="346"/>
      <c r="AH41" s="347"/>
      <c r="AI41" s="347"/>
      <c r="AJ41" s="347"/>
      <c r="AK41" s="347"/>
      <c r="AL41" s="348"/>
      <c r="AM41" s="350"/>
      <c r="AN41" s="351"/>
      <c r="AO41" s="351"/>
      <c r="AP41" s="351"/>
      <c r="AQ41" s="351"/>
      <c r="AR41" s="352"/>
    </row>
    <row r="42" spans="1:44" ht="15" customHeight="1" x14ac:dyDescent="0.2">
      <c r="A42" s="227" t="s">
        <v>1480</v>
      </c>
      <c r="B42" s="632" t="s">
        <v>447</v>
      </c>
      <c r="C42" s="77" t="s">
        <v>122</v>
      </c>
      <c r="D42" s="163">
        <v>2</v>
      </c>
      <c r="E42" s="163" t="s">
        <v>184</v>
      </c>
      <c r="F42" s="163"/>
      <c r="G42" s="163"/>
      <c r="H42" s="163" t="s">
        <v>184</v>
      </c>
      <c r="I42" s="164">
        <v>0</v>
      </c>
      <c r="J42" s="164">
        <v>2</v>
      </c>
      <c r="K42" s="164">
        <v>16</v>
      </c>
      <c r="L42" s="164">
        <v>6</v>
      </c>
      <c r="M42" s="164">
        <v>0</v>
      </c>
      <c r="N42" s="164">
        <v>0</v>
      </c>
      <c r="O42" s="164">
        <v>6</v>
      </c>
      <c r="P42" s="165">
        <f>SUM(I42,K42,M42,O42)</f>
        <v>22</v>
      </c>
      <c r="Q42" s="165">
        <f t="shared" si="3"/>
        <v>96</v>
      </c>
      <c r="R42" s="1670"/>
      <c r="T42" s="297"/>
      <c r="U42" s="474"/>
      <c r="V42" s="475"/>
      <c r="W42" s="986" t="s">
        <v>1409</v>
      </c>
      <c r="X42" s="297"/>
      <c r="Y42" s="474"/>
      <c r="Z42" s="474"/>
      <c r="AA42" s="474"/>
      <c r="AB42" s="474"/>
      <c r="AC42" s="475"/>
      <c r="AD42" s="2092" t="s">
        <v>1409</v>
      </c>
      <c r="AE42" s="2093"/>
      <c r="AF42" s="2094"/>
      <c r="AG42" s="307"/>
      <c r="AH42" s="308"/>
      <c r="AI42" s="308"/>
      <c r="AJ42" s="308"/>
      <c r="AK42" s="308"/>
      <c r="AL42" s="309"/>
      <c r="AM42" s="727" t="s">
        <v>1411</v>
      </c>
      <c r="AN42" s="1627"/>
      <c r="AO42" s="1627"/>
      <c r="AP42" s="1627"/>
      <c r="AQ42" s="1627"/>
      <c r="AR42" s="514"/>
    </row>
    <row r="43" spans="1:44" ht="15" customHeight="1" x14ac:dyDescent="0.2">
      <c r="A43" s="227" t="s">
        <v>1480</v>
      </c>
      <c r="B43" s="632" t="s">
        <v>448</v>
      </c>
      <c r="C43" s="77" t="s">
        <v>124</v>
      </c>
      <c r="D43" s="166">
        <v>2</v>
      </c>
      <c r="E43" s="166" t="s">
        <v>184</v>
      </c>
      <c r="F43" s="166"/>
      <c r="G43" s="166" t="s">
        <v>184</v>
      </c>
      <c r="H43" s="166" t="s">
        <v>184</v>
      </c>
      <c r="I43" s="164">
        <v>14</v>
      </c>
      <c r="J43" s="164">
        <v>2</v>
      </c>
      <c r="K43" s="164">
        <v>2</v>
      </c>
      <c r="L43" s="167">
        <v>8</v>
      </c>
      <c r="M43" s="164">
        <v>0</v>
      </c>
      <c r="N43" s="164">
        <v>0</v>
      </c>
      <c r="O43" s="164"/>
      <c r="P43" s="165">
        <f t="shared" si="2"/>
        <v>16</v>
      </c>
      <c r="Q43" s="165">
        <f t="shared" si="3"/>
        <v>58</v>
      </c>
      <c r="R43" s="1670"/>
      <c r="T43" s="473"/>
      <c r="U43" s="1622"/>
      <c r="V43" s="812"/>
      <c r="W43" s="1000"/>
      <c r="X43" s="297">
        <v>2</v>
      </c>
      <c r="Y43" s="1617" t="s">
        <v>907</v>
      </c>
      <c r="Z43" s="474"/>
      <c r="AA43" s="474"/>
      <c r="AB43" s="474"/>
      <c r="AC43" s="475"/>
      <c r="AD43" s="2092"/>
      <c r="AE43" s="2093"/>
      <c r="AF43" s="2094"/>
      <c r="AG43" s="307">
        <v>2</v>
      </c>
      <c r="AH43" s="308" t="s">
        <v>907</v>
      </c>
      <c r="AI43" s="515"/>
      <c r="AJ43" s="515"/>
      <c r="AK43" s="515"/>
      <c r="AL43" s="516"/>
      <c r="AM43" s="297">
        <v>2</v>
      </c>
      <c r="AN43" s="474" t="s">
        <v>907</v>
      </c>
      <c r="AO43" s="517"/>
      <c r="AP43" s="517"/>
      <c r="AQ43" s="517"/>
      <c r="AR43" s="518"/>
    </row>
    <row r="44" spans="1:44" ht="15" customHeight="1" x14ac:dyDescent="0.2">
      <c r="A44" s="227" t="s">
        <v>1481</v>
      </c>
      <c r="B44" s="632" t="s">
        <v>449</v>
      </c>
      <c r="C44" s="77" t="s">
        <v>125</v>
      </c>
      <c r="D44" s="166">
        <v>2</v>
      </c>
      <c r="E44" s="166" t="s">
        <v>184</v>
      </c>
      <c r="F44" s="166"/>
      <c r="G44" s="166"/>
      <c r="H44" s="166" t="s">
        <v>184</v>
      </c>
      <c r="I44" s="164">
        <v>16</v>
      </c>
      <c r="J44" s="164">
        <v>2</v>
      </c>
      <c r="K44" s="164">
        <v>0</v>
      </c>
      <c r="L44" s="167">
        <v>0</v>
      </c>
      <c r="M44" s="164">
        <v>0</v>
      </c>
      <c r="N44" s="164">
        <v>0</v>
      </c>
      <c r="O44" s="164"/>
      <c r="P44" s="165">
        <f t="shared" si="2"/>
        <v>16</v>
      </c>
      <c r="Q44" s="165">
        <f t="shared" si="3"/>
        <v>48</v>
      </c>
      <c r="R44" s="1670"/>
      <c r="T44" s="1616"/>
      <c r="U44" s="1617"/>
      <c r="V44" s="1626"/>
      <c r="W44" s="987"/>
      <c r="X44" s="1616">
        <v>2</v>
      </c>
      <c r="Y44" s="1617" t="s">
        <v>907</v>
      </c>
      <c r="Z44" s="1617"/>
      <c r="AA44" s="1617"/>
      <c r="AB44" s="1617"/>
      <c r="AC44" s="1626"/>
      <c r="AD44" s="2092"/>
      <c r="AE44" s="2093"/>
      <c r="AF44" s="2094"/>
      <c r="AG44" s="307">
        <v>2</v>
      </c>
      <c r="AH44" s="308" t="s">
        <v>907</v>
      </c>
      <c r="AI44" s="274"/>
      <c r="AJ44" s="274"/>
      <c r="AK44" s="274"/>
      <c r="AL44" s="306"/>
      <c r="AM44" s="297">
        <v>2</v>
      </c>
      <c r="AN44" s="474" t="s">
        <v>907</v>
      </c>
      <c r="AO44" s="1629"/>
      <c r="AP44" s="1629"/>
      <c r="AQ44" s="1629"/>
      <c r="AR44" s="303"/>
    </row>
    <row r="45" spans="1:44" ht="15" customHeight="1" x14ac:dyDescent="0.2">
      <c r="A45" s="227"/>
      <c r="B45" s="632" t="s">
        <v>450</v>
      </c>
      <c r="C45" s="77" t="s">
        <v>380</v>
      </c>
      <c r="D45" s="166">
        <v>2</v>
      </c>
      <c r="E45" s="166" t="s">
        <v>184</v>
      </c>
      <c r="F45" s="166"/>
      <c r="G45" s="166"/>
      <c r="H45" s="166" t="s">
        <v>184</v>
      </c>
      <c r="I45" s="164">
        <v>14</v>
      </c>
      <c r="J45" s="164">
        <v>2</v>
      </c>
      <c r="K45" s="164">
        <v>0</v>
      </c>
      <c r="L45" s="167">
        <v>0</v>
      </c>
      <c r="M45" s="164">
        <v>2</v>
      </c>
      <c r="N45" s="164">
        <v>12</v>
      </c>
      <c r="O45" s="164"/>
      <c r="P45" s="165">
        <f>SUM(I45,K45,M45)</f>
        <v>16</v>
      </c>
      <c r="Q45" s="165">
        <f t="shared" si="3"/>
        <v>66</v>
      </c>
      <c r="R45" s="1670"/>
      <c r="T45" s="1616"/>
      <c r="U45" s="1617"/>
      <c r="V45" s="1626"/>
      <c r="W45" s="987"/>
      <c r="X45" s="1616">
        <v>2</v>
      </c>
      <c r="Y45" s="1617" t="s">
        <v>907</v>
      </c>
      <c r="Z45" s="1617"/>
      <c r="AA45" s="1617"/>
      <c r="AB45" s="1617"/>
      <c r="AC45" s="1626"/>
      <c r="AD45" s="2092"/>
      <c r="AE45" s="2093"/>
      <c r="AF45" s="2094"/>
      <c r="AG45" s="307">
        <v>2</v>
      </c>
      <c r="AH45" s="308" t="s">
        <v>907</v>
      </c>
      <c r="AI45" s="274"/>
      <c r="AJ45" s="274"/>
      <c r="AK45" s="274"/>
      <c r="AL45" s="306"/>
      <c r="AM45" s="297">
        <v>2</v>
      </c>
      <c r="AN45" s="474" t="s">
        <v>907</v>
      </c>
      <c r="AO45" s="1629"/>
      <c r="AP45" s="1629"/>
      <c r="AQ45" s="1629"/>
      <c r="AR45" s="303"/>
    </row>
    <row r="46" spans="1:44" ht="15" customHeight="1" x14ac:dyDescent="0.2">
      <c r="A46" s="227"/>
      <c r="B46" s="633" t="s">
        <v>426</v>
      </c>
      <c r="C46" s="78" t="s">
        <v>168</v>
      </c>
      <c r="D46" s="169">
        <v>8</v>
      </c>
      <c r="E46" s="169">
        <v>8</v>
      </c>
      <c r="F46" s="169">
        <v>8</v>
      </c>
      <c r="G46" s="169">
        <v>8</v>
      </c>
      <c r="H46" s="169">
        <v>8</v>
      </c>
      <c r="I46" s="169">
        <f>SUM(I47:I49,I51,I52,I53)</f>
        <v>38</v>
      </c>
      <c r="J46" s="169">
        <v>2</v>
      </c>
      <c r="K46" s="169">
        <f>SUM(K47:K49,K51,K52,K53)</f>
        <v>34</v>
      </c>
      <c r="L46" s="170">
        <v>8</v>
      </c>
      <c r="M46" s="169">
        <f>SUM(M47:M49,M51,M52,M53)</f>
        <v>12</v>
      </c>
      <c r="N46" s="169">
        <v>16</v>
      </c>
      <c r="O46" s="169">
        <f>SUM(O47:O49,O51,O52,O53)</f>
        <v>18</v>
      </c>
      <c r="P46" s="161">
        <f>SUM(I46,K46,M46,O46)</f>
        <v>102</v>
      </c>
      <c r="Q46" s="161">
        <f>SUM(Q47:Q53)</f>
        <v>331</v>
      </c>
      <c r="R46" s="876"/>
      <c r="T46" s="346"/>
      <c r="U46" s="347"/>
      <c r="V46" s="348"/>
      <c r="W46" s="577"/>
      <c r="X46" s="346"/>
      <c r="Y46" s="347"/>
      <c r="Z46" s="347"/>
      <c r="AA46" s="347"/>
      <c r="AB46" s="347"/>
      <c r="AC46" s="348"/>
      <c r="AD46" s="816"/>
      <c r="AE46" s="817"/>
      <c r="AF46" s="818"/>
      <c r="AG46" s="346"/>
      <c r="AH46" s="347"/>
      <c r="AI46" s="347"/>
      <c r="AJ46" s="347"/>
      <c r="AK46" s="347"/>
      <c r="AL46" s="348"/>
      <c r="AM46" s="350"/>
      <c r="AN46" s="351"/>
      <c r="AO46" s="351"/>
      <c r="AP46" s="351"/>
      <c r="AQ46" s="351"/>
      <c r="AR46" s="352"/>
    </row>
    <row r="47" spans="1:44" ht="15" customHeight="1" x14ac:dyDescent="0.2">
      <c r="A47" s="227" t="s">
        <v>1478</v>
      </c>
      <c r="B47" s="632" t="s">
        <v>451</v>
      </c>
      <c r="C47" s="175" t="s">
        <v>126</v>
      </c>
      <c r="D47" s="164">
        <v>2</v>
      </c>
      <c r="E47" s="164" t="s">
        <v>184</v>
      </c>
      <c r="F47" s="164"/>
      <c r="G47" s="164" t="s">
        <v>184</v>
      </c>
      <c r="H47" s="164" t="s">
        <v>184</v>
      </c>
      <c r="I47" s="164">
        <v>10</v>
      </c>
      <c r="J47" s="164">
        <v>2</v>
      </c>
      <c r="K47" s="164">
        <v>6</v>
      </c>
      <c r="L47" s="167">
        <v>8</v>
      </c>
      <c r="M47" s="164">
        <v>0</v>
      </c>
      <c r="N47" s="164">
        <v>0</v>
      </c>
      <c r="O47" s="164">
        <v>6</v>
      </c>
      <c r="P47" s="165">
        <f>SUM(I47,K47,M47,O47)</f>
        <v>22</v>
      </c>
      <c r="Q47" s="165">
        <f t="shared" si="3"/>
        <v>78</v>
      </c>
      <c r="R47" s="1670"/>
      <c r="T47" s="297"/>
      <c r="U47" s="474"/>
      <c r="V47" s="475"/>
      <c r="W47" s="986" t="s">
        <v>1409</v>
      </c>
      <c r="X47" s="297"/>
      <c r="Y47" s="474"/>
      <c r="Z47" s="474"/>
      <c r="AA47" s="474"/>
      <c r="AB47" s="474"/>
      <c r="AC47" s="475"/>
      <c r="AD47" s="2092" t="s">
        <v>1409</v>
      </c>
      <c r="AE47" s="2093"/>
      <c r="AF47" s="2094"/>
      <c r="AG47" s="307"/>
      <c r="AH47" s="308"/>
      <c r="AI47" s="308"/>
      <c r="AJ47" s="308"/>
      <c r="AK47" s="308"/>
      <c r="AL47" s="309"/>
      <c r="AM47" s="727" t="s">
        <v>1411</v>
      </c>
      <c r="AN47" s="311"/>
      <c r="AO47" s="311"/>
      <c r="AP47" s="311"/>
      <c r="AQ47" s="311"/>
      <c r="AR47" s="312"/>
    </row>
    <row r="48" spans="1:44" s="68" customFormat="1" ht="24" customHeight="1" x14ac:dyDescent="0.2">
      <c r="A48" s="609" t="s">
        <v>1346</v>
      </c>
      <c r="B48" s="621" t="s">
        <v>549</v>
      </c>
      <c r="C48" s="176" t="s">
        <v>61</v>
      </c>
      <c r="D48" s="957">
        <v>2</v>
      </c>
      <c r="E48" s="957" t="s">
        <v>184</v>
      </c>
      <c r="F48" s="957"/>
      <c r="G48" s="1224" t="s">
        <v>184</v>
      </c>
      <c r="H48" s="957" t="s">
        <v>184</v>
      </c>
      <c r="I48" s="605">
        <v>0</v>
      </c>
      <c r="J48" s="605">
        <v>2</v>
      </c>
      <c r="K48" s="605">
        <v>16</v>
      </c>
      <c r="L48" s="606">
        <v>8</v>
      </c>
      <c r="M48" s="605">
        <v>0</v>
      </c>
      <c r="N48" s="605">
        <v>0</v>
      </c>
      <c r="O48" s="605"/>
      <c r="P48" s="831">
        <f>SUM(I48,K48,M48)</f>
        <v>16</v>
      </c>
      <c r="Q48" s="831">
        <f t="shared" si="3"/>
        <v>128</v>
      </c>
      <c r="R48" s="1672"/>
      <c r="T48" s="832" t="s">
        <v>1416</v>
      </c>
      <c r="U48" s="833" t="s">
        <v>1416</v>
      </c>
      <c r="V48" s="958"/>
      <c r="W48" s="993"/>
      <c r="X48" s="832"/>
      <c r="Y48" s="838"/>
      <c r="Z48" s="833"/>
      <c r="AA48" s="833"/>
      <c r="AB48" s="833"/>
      <c r="AC48" s="958"/>
      <c r="AD48" s="2099"/>
      <c r="AE48" s="2100"/>
      <c r="AF48" s="2101"/>
      <c r="AG48" s="959" t="s">
        <v>1416</v>
      </c>
      <c r="AH48" s="836"/>
      <c r="AI48" s="960" t="s">
        <v>1416</v>
      </c>
      <c r="AJ48" s="960"/>
      <c r="AK48" s="960"/>
      <c r="AL48" s="961"/>
      <c r="AM48" s="2005" t="s">
        <v>1562</v>
      </c>
      <c r="AN48" s="2006"/>
      <c r="AO48" s="2006"/>
      <c r="AP48" s="2006"/>
      <c r="AQ48" s="2006"/>
      <c r="AR48" s="2007"/>
    </row>
    <row r="49" spans="1:44" ht="15" customHeight="1" x14ac:dyDescent="0.2">
      <c r="A49" s="227"/>
      <c r="B49" s="632" t="s">
        <v>452</v>
      </c>
      <c r="C49" s="177" t="s">
        <v>127</v>
      </c>
      <c r="D49" s="166">
        <v>2</v>
      </c>
      <c r="E49" s="166" t="s">
        <v>184</v>
      </c>
      <c r="F49" s="166"/>
      <c r="G49" s="166" t="s">
        <v>184</v>
      </c>
      <c r="H49" s="166" t="s">
        <v>184</v>
      </c>
      <c r="I49" s="164">
        <v>14</v>
      </c>
      <c r="J49" s="164">
        <v>2</v>
      </c>
      <c r="K49" s="164">
        <v>2</v>
      </c>
      <c r="L49" s="167">
        <v>8</v>
      </c>
      <c r="M49" s="164">
        <v>0</v>
      </c>
      <c r="N49" s="164">
        <v>0</v>
      </c>
      <c r="O49" s="164"/>
      <c r="P49" s="165">
        <f>SUM(I49,K49,M49)</f>
        <v>16</v>
      </c>
      <c r="Q49" s="165">
        <f t="shared" si="3"/>
        <v>58</v>
      </c>
      <c r="R49" s="1670"/>
      <c r="T49" s="1616"/>
      <c r="U49" s="1617"/>
      <c r="V49" s="1626" t="s">
        <v>1409</v>
      </c>
      <c r="W49" s="987"/>
      <c r="X49" s="1616"/>
      <c r="Y49" s="474"/>
      <c r="Z49" s="1617"/>
      <c r="AA49" s="1617"/>
      <c r="AB49" s="1617"/>
      <c r="AC49" s="1626"/>
      <c r="AD49" s="2092"/>
      <c r="AE49" s="2093"/>
      <c r="AF49" s="2094"/>
      <c r="AG49" s="273"/>
      <c r="AH49" s="274"/>
      <c r="AI49" s="274"/>
      <c r="AJ49" s="274"/>
      <c r="AK49" s="274" t="s">
        <v>1415</v>
      </c>
      <c r="AL49" s="306"/>
      <c r="AM49" s="2077" t="s">
        <v>1786</v>
      </c>
      <c r="AN49" s="2078"/>
      <c r="AO49" s="2078"/>
      <c r="AP49" s="2078"/>
      <c r="AQ49" s="2078"/>
      <c r="AR49" s="2079"/>
    </row>
    <row r="50" spans="1:44" ht="15" customHeight="1" x14ac:dyDescent="0.2">
      <c r="A50" s="227"/>
      <c r="B50" s="657" t="s">
        <v>515</v>
      </c>
      <c r="C50" s="178"/>
      <c r="D50" s="179"/>
      <c r="E50" s="179" t="s">
        <v>184</v>
      </c>
      <c r="F50" s="179"/>
      <c r="G50" s="179"/>
      <c r="H50" s="179"/>
      <c r="I50" s="180"/>
      <c r="J50" s="180"/>
      <c r="K50" s="180"/>
      <c r="L50" s="181"/>
      <c r="M50" s="180"/>
      <c r="N50" s="180"/>
      <c r="O50" s="180"/>
      <c r="P50" s="182"/>
      <c r="Q50" s="182"/>
      <c r="R50" s="1659"/>
      <c r="T50" s="1616"/>
      <c r="U50" s="1617"/>
      <c r="V50" s="1626"/>
      <c r="W50" s="987"/>
      <c r="X50" s="1616"/>
      <c r="Y50" s="474"/>
      <c r="Z50" s="1617"/>
      <c r="AA50" s="1617"/>
      <c r="AB50" s="1617"/>
      <c r="AC50" s="1626"/>
      <c r="AD50" s="2092"/>
      <c r="AE50" s="2093"/>
      <c r="AF50" s="2094"/>
      <c r="AG50" s="273"/>
      <c r="AH50" s="274"/>
      <c r="AI50" s="274"/>
      <c r="AJ50" s="274"/>
      <c r="AK50" s="274"/>
      <c r="AL50" s="306"/>
      <c r="AM50" s="1164"/>
      <c r="AN50" s="311"/>
      <c r="AO50" s="1629"/>
      <c r="AP50" s="1629"/>
      <c r="AQ50" s="1629"/>
      <c r="AR50" s="303"/>
    </row>
    <row r="51" spans="1:44" ht="15" customHeight="1" x14ac:dyDescent="0.2">
      <c r="A51" s="227"/>
      <c r="B51" s="632" t="s">
        <v>453</v>
      </c>
      <c r="C51" s="77" t="s">
        <v>128</v>
      </c>
      <c r="D51" s="166">
        <v>2</v>
      </c>
      <c r="E51" s="166" t="s">
        <v>184</v>
      </c>
      <c r="F51" s="166"/>
      <c r="G51" s="166" t="s">
        <v>184</v>
      </c>
      <c r="H51" s="166" t="s">
        <v>184</v>
      </c>
      <c r="I51" s="164">
        <v>12</v>
      </c>
      <c r="J51" s="164">
        <v>1</v>
      </c>
      <c r="K51" s="164">
        <v>4</v>
      </c>
      <c r="L51" s="167">
        <v>4</v>
      </c>
      <c r="M51" s="164">
        <v>0</v>
      </c>
      <c r="N51" s="164">
        <v>0</v>
      </c>
      <c r="O51" s="164"/>
      <c r="P51" s="165">
        <f>SUM(I51,K51,M51)</f>
        <v>16</v>
      </c>
      <c r="Q51" s="165">
        <f t="shared" ref="Q51:Q56" si="4">(((I51*1.5)*J51)+(K51*L51)+(M51*N51))</f>
        <v>34</v>
      </c>
      <c r="R51" s="1670"/>
      <c r="T51" s="1616"/>
      <c r="U51" s="1617"/>
      <c r="V51" s="1626" t="s">
        <v>1409</v>
      </c>
      <c r="W51" s="987"/>
      <c r="X51" s="1616"/>
      <c r="Y51" s="1617"/>
      <c r="Z51" s="1617"/>
      <c r="AA51" s="1617"/>
      <c r="AB51" s="1617"/>
      <c r="AC51" s="1626"/>
      <c r="AD51" s="2092"/>
      <c r="AE51" s="2093"/>
      <c r="AF51" s="2094"/>
      <c r="AG51" s="273"/>
      <c r="AH51" s="274"/>
      <c r="AI51" s="274"/>
      <c r="AJ51" s="274"/>
      <c r="AK51" s="274" t="s">
        <v>1415</v>
      </c>
      <c r="AL51" s="306"/>
      <c r="AM51" s="2077" t="s">
        <v>1786</v>
      </c>
      <c r="AN51" s="2078"/>
      <c r="AO51" s="2078"/>
      <c r="AP51" s="2078"/>
      <c r="AQ51" s="2078"/>
      <c r="AR51" s="2079"/>
    </row>
    <row r="52" spans="1:44" ht="15" customHeight="1" x14ac:dyDescent="0.2">
      <c r="A52" s="227"/>
      <c r="B52" s="632" t="s">
        <v>454</v>
      </c>
      <c r="C52" s="77" t="s">
        <v>129</v>
      </c>
      <c r="D52" s="166">
        <v>2</v>
      </c>
      <c r="E52" s="166" t="s">
        <v>184</v>
      </c>
      <c r="F52" s="166"/>
      <c r="G52" s="166"/>
      <c r="H52" s="166" t="s">
        <v>184</v>
      </c>
      <c r="I52" s="164">
        <v>0</v>
      </c>
      <c r="J52" s="164">
        <v>0</v>
      </c>
      <c r="K52" s="164">
        <v>4</v>
      </c>
      <c r="L52" s="167">
        <v>1</v>
      </c>
      <c r="M52" s="164">
        <v>12</v>
      </c>
      <c r="N52" s="164">
        <v>2</v>
      </c>
      <c r="O52" s="164"/>
      <c r="P52" s="165">
        <f>SUM(I52,K52,M52)</f>
        <v>16</v>
      </c>
      <c r="Q52" s="165">
        <f t="shared" si="4"/>
        <v>28</v>
      </c>
      <c r="R52" s="1670"/>
      <c r="T52" s="1616"/>
      <c r="U52" s="1617"/>
      <c r="V52" s="1626" t="s">
        <v>1409</v>
      </c>
      <c r="W52" s="987"/>
      <c r="X52" s="1616"/>
      <c r="Y52" s="1617"/>
      <c r="Z52" s="1617"/>
      <c r="AA52" s="1617"/>
      <c r="AB52" s="1617"/>
      <c r="AC52" s="1626"/>
      <c r="AD52" s="2092"/>
      <c r="AE52" s="2093"/>
      <c r="AF52" s="2094"/>
      <c r="AG52" s="819" t="s">
        <v>1414</v>
      </c>
      <c r="AH52" s="274"/>
      <c r="AI52" s="274"/>
      <c r="AJ52" s="274"/>
      <c r="AK52" s="274"/>
      <c r="AL52" s="306"/>
      <c r="AM52" s="2077" t="s">
        <v>1786</v>
      </c>
      <c r="AN52" s="2078"/>
      <c r="AO52" s="2078"/>
      <c r="AP52" s="2078"/>
      <c r="AQ52" s="2078"/>
      <c r="AR52" s="2079"/>
    </row>
    <row r="53" spans="1:44" ht="15" customHeight="1" x14ac:dyDescent="0.2">
      <c r="A53" s="227"/>
      <c r="B53" s="632" t="s">
        <v>455</v>
      </c>
      <c r="C53" s="77" t="s">
        <v>516</v>
      </c>
      <c r="D53" s="166">
        <v>2</v>
      </c>
      <c r="E53" s="166" t="s">
        <v>184</v>
      </c>
      <c r="F53" s="166"/>
      <c r="G53" s="166"/>
      <c r="H53" s="166" t="s">
        <v>184</v>
      </c>
      <c r="I53" s="164">
        <v>2</v>
      </c>
      <c r="J53" s="164">
        <v>1</v>
      </c>
      <c r="K53" s="164">
        <v>2</v>
      </c>
      <c r="L53" s="167">
        <v>1</v>
      </c>
      <c r="M53" s="164">
        <v>0</v>
      </c>
      <c r="N53" s="164">
        <v>0</v>
      </c>
      <c r="O53" s="164">
        <v>12</v>
      </c>
      <c r="P53" s="165">
        <f>SUM(I53,K53,M53,O53)</f>
        <v>16</v>
      </c>
      <c r="Q53" s="165">
        <f t="shared" si="4"/>
        <v>5</v>
      </c>
      <c r="R53" s="1670"/>
      <c r="T53" s="1616"/>
      <c r="U53" s="1617"/>
      <c r="V53" s="1626" t="s">
        <v>1409</v>
      </c>
      <c r="W53" s="987"/>
      <c r="X53" s="1616"/>
      <c r="Y53" s="1617"/>
      <c r="Z53" s="1617"/>
      <c r="AA53" s="1617"/>
      <c r="AB53" s="1617"/>
      <c r="AC53" s="1626"/>
      <c r="AD53" s="2092"/>
      <c r="AE53" s="2093"/>
      <c r="AF53" s="2094"/>
      <c r="AG53" s="273"/>
      <c r="AH53" s="274"/>
      <c r="AI53" s="274"/>
      <c r="AJ53" s="274"/>
      <c r="AK53" s="274" t="s">
        <v>1415</v>
      </c>
      <c r="AL53" s="306"/>
      <c r="AM53" s="2077" t="s">
        <v>1786</v>
      </c>
      <c r="AN53" s="2078"/>
      <c r="AO53" s="2078"/>
      <c r="AP53" s="2078"/>
      <c r="AQ53" s="2078"/>
      <c r="AR53" s="2079"/>
    </row>
    <row r="54" spans="1:44" ht="15" customHeight="1" x14ac:dyDescent="0.2">
      <c r="A54" s="227"/>
      <c r="B54" s="633" t="s">
        <v>428</v>
      </c>
      <c r="C54" s="78" t="s">
        <v>169</v>
      </c>
      <c r="D54" s="169">
        <v>4</v>
      </c>
      <c r="E54" s="169">
        <v>4</v>
      </c>
      <c r="F54" s="169">
        <v>4</v>
      </c>
      <c r="G54" s="169">
        <v>4</v>
      </c>
      <c r="H54" s="169">
        <v>4</v>
      </c>
      <c r="I54" s="169">
        <f>SUM(I55:I56)</f>
        <v>12</v>
      </c>
      <c r="J54" s="169">
        <v>2</v>
      </c>
      <c r="K54" s="169">
        <f>SUM(K55:K56)</f>
        <v>12</v>
      </c>
      <c r="L54" s="170">
        <v>5</v>
      </c>
      <c r="M54" s="169">
        <f>SUM(M55:M56)</f>
        <v>0</v>
      </c>
      <c r="N54" s="169">
        <v>16</v>
      </c>
      <c r="O54" s="169"/>
      <c r="P54" s="161">
        <f>SUM(I54,K54,M54)+O56</f>
        <v>30</v>
      </c>
      <c r="Q54" s="161">
        <f>SUM(Q55:Q56)</f>
        <v>108</v>
      </c>
      <c r="R54" s="876"/>
      <c r="T54" s="346"/>
      <c r="U54" s="347"/>
      <c r="V54" s="348"/>
      <c r="W54" s="577"/>
      <c r="X54" s="346"/>
      <c r="Y54" s="347"/>
      <c r="Z54" s="347"/>
      <c r="AA54" s="347"/>
      <c r="AB54" s="347"/>
      <c r="AC54" s="348"/>
      <c r="AD54" s="816"/>
      <c r="AE54" s="817"/>
      <c r="AF54" s="818"/>
      <c r="AG54" s="346"/>
      <c r="AH54" s="347"/>
      <c r="AI54" s="347"/>
      <c r="AJ54" s="347"/>
      <c r="AK54" s="347"/>
      <c r="AL54" s="348"/>
      <c r="AM54" s="350"/>
      <c r="AN54" s="351"/>
      <c r="AO54" s="351"/>
      <c r="AP54" s="351"/>
      <c r="AQ54" s="351"/>
      <c r="AR54" s="352"/>
    </row>
    <row r="55" spans="1:44" s="68" customFormat="1" ht="15" customHeight="1" x14ac:dyDescent="0.2">
      <c r="A55" s="609" t="s">
        <v>1345</v>
      </c>
      <c r="B55" s="253" t="s">
        <v>519</v>
      </c>
      <c r="C55" s="79" t="s">
        <v>130</v>
      </c>
      <c r="D55" s="645">
        <v>2</v>
      </c>
      <c r="E55" s="645"/>
      <c r="F55" s="645"/>
      <c r="G55" s="645" t="s">
        <v>184</v>
      </c>
      <c r="H55" s="645"/>
      <c r="I55" s="605">
        <v>10</v>
      </c>
      <c r="J55" s="605">
        <v>2</v>
      </c>
      <c r="K55" s="605">
        <v>0</v>
      </c>
      <c r="L55" s="606">
        <v>0</v>
      </c>
      <c r="M55" s="605">
        <v>0</v>
      </c>
      <c r="N55" s="605">
        <v>0</v>
      </c>
      <c r="O55" s="605"/>
      <c r="P55" s="831">
        <f t="shared" ref="P55" si="5">SUM(I55,K55,M55)</f>
        <v>10</v>
      </c>
      <c r="Q55" s="831">
        <f t="shared" si="4"/>
        <v>30</v>
      </c>
      <c r="R55" s="1672"/>
      <c r="T55" s="955" t="s">
        <v>1473</v>
      </c>
      <c r="U55" s="838"/>
      <c r="V55" s="839"/>
      <c r="W55" s="994"/>
      <c r="X55" s="955"/>
      <c r="Y55" s="838"/>
      <c r="Z55" s="838"/>
      <c r="AA55" s="838"/>
      <c r="AB55" s="838"/>
      <c r="AC55" s="839"/>
      <c r="AD55" s="2099"/>
      <c r="AE55" s="2100"/>
      <c r="AF55" s="2101"/>
      <c r="AG55" s="962" t="s">
        <v>1473</v>
      </c>
      <c r="AH55" s="836"/>
      <c r="AI55" s="836"/>
      <c r="AJ55" s="836"/>
      <c r="AK55" s="836"/>
      <c r="AL55" s="837"/>
      <c r="AM55" s="840" t="s">
        <v>1431</v>
      </c>
      <c r="AN55" s="838"/>
      <c r="AO55" s="838"/>
      <c r="AP55" s="838"/>
      <c r="AQ55" s="838"/>
      <c r="AR55" s="839"/>
    </row>
    <row r="56" spans="1:44" s="68" customFormat="1" ht="27.75" customHeight="1" x14ac:dyDescent="0.2">
      <c r="A56" s="1769" t="s">
        <v>1887</v>
      </c>
      <c r="B56" s="253" t="s">
        <v>456</v>
      </c>
      <c r="C56" s="91" t="s">
        <v>731</v>
      </c>
      <c r="D56" s="963">
        <v>2</v>
      </c>
      <c r="E56" s="963"/>
      <c r="F56" s="963"/>
      <c r="G56" s="963" t="s">
        <v>184</v>
      </c>
      <c r="H56" s="963"/>
      <c r="I56" s="635">
        <v>2</v>
      </c>
      <c r="J56" s="635">
        <v>2</v>
      </c>
      <c r="K56" s="635">
        <v>12</v>
      </c>
      <c r="L56" s="634">
        <v>6</v>
      </c>
      <c r="M56" s="635">
        <v>0</v>
      </c>
      <c r="N56" s="635">
        <v>0</v>
      </c>
      <c r="O56" s="635">
        <v>6</v>
      </c>
      <c r="P56" s="1641">
        <v>20</v>
      </c>
      <c r="Q56" s="1641">
        <f t="shared" si="4"/>
        <v>78</v>
      </c>
      <c r="R56" s="2237" t="s">
        <v>1859</v>
      </c>
      <c r="T56" s="832" t="s">
        <v>1416</v>
      </c>
      <c r="U56" s="833" t="s">
        <v>1416</v>
      </c>
      <c r="V56" s="958"/>
      <c r="W56" s="993"/>
      <c r="X56" s="832"/>
      <c r="Y56" s="838"/>
      <c r="Z56" s="833"/>
      <c r="AA56" s="833"/>
      <c r="AB56" s="833"/>
      <c r="AC56" s="958"/>
      <c r="AD56" s="2099"/>
      <c r="AE56" s="2100"/>
      <c r="AF56" s="2101"/>
      <c r="AG56" s="959" t="s">
        <v>1416</v>
      </c>
      <c r="AH56" s="836"/>
      <c r="AI56" s="960" t="s">
        <v>1416</v>
      </c>
      <c r="AJ56" s="960"/>
      <c r="AK56" s="960"/>
      <c r="AL56" s="961"/>
      <c r="AM56" s="1011" t="s">
        <v>1431</v>
      </c>
      <c r="AN56" s="838"/>
      <c r="AO56" s="833"/>
      <c r="AP56" s="833"/>
      <c r="AQ56" s="833"/>
      <c r="AR56" s="958"/>
    </row>
    <row r="57" spans="1:44" ht="30" customHeight="1" thickBot="1" x14ac:dyDescent="0.25">
      <c r="C57" s="188" t="s">
        <v>31</v>
      </c>
      <c r="D57" s="189">
        <f>SUM(D35,D41,D46,D54)</f>
        <v>30</v>
      </c>
      <c r="E57" s="189">
        <f>SUM(E35,E41,E46,E54)</f>
        <v>30</v>
      </c>
      <c r="F57" s="189">
        <f>SUM(F35,F41,F46,F54)</f>
        <v>30</v>
      </c>
      <c r="G57" s="189">
        <v>30</v>
      </c>
      <c r="H57" s="189">
        <f>SUM(H35,H41,H46,H54)</f>
        <v>30</v>
      </c>
      <c r="I57" s="189">
        <f>SUM(I35,I41,I46,I54)</f>
        <v>170</v>
      </c>
      <c r="J57" s="190">
        <v>2</v>
      </c>
      <c r="K57" s="189">
        <f>SUM(K35,K41,K46,K54)</f>
        <v>68</v>
      </c>
      <c r="L57" s="191">
        <v>5</v>
      </c>
      <c r="M57" s="189">
        <f>SUM(M35,M41,M46,M54)</f>
        <v>14</v>
      </c>
      <c r="N57" s="190">
        <v>10</v>
      </c>
      <c r="O57" s="190">
        <f>SUM(O36:O40,O42:O45,O47:O53,O55:O56)</f>
        <v>30</v>
      </c>
      <c r="P57" s="1642">
        <f>SUM(P35,P41,P46,P54)</f>
        <v>282</v>
      </c>
      <c r="Q57" s="1643">
        <f>SUM(Q35,Q41,Q46,Q54)</f>
        <v>959</v>
      </c>
      <c r="R57" s="1660"/>
      <c r="T57" s="298"/>
      <c r="U57" s="299"/>
      <c r="V57" s="314"/>
      <c r="W57" s="995"/>
      <c r="X57" s="298"/>
      <c r="Y57" s="365"/>
      <c r="Z57" s="299"/>
      <c r="AA57" s="299"/>
      <c r="AB57" s="299"/>
      <c r="AC57" s="314"/>
      <c r="AD57" s="2086"/>
      <c r="AE57" s="2087"/>
      <c r="AF57" s="2088"/>
      <c r="AG57" s="315"/>
      <c r="AH57" s="313"/>
      <c r="AI57" s="313"/>
      <c r="AJ57" s="313"/>
      <c r="AK57" s="313"/>
      <c r="AL57" s="316"/>
      <c r="AM57" s="549"/>
      <c r="AN57" s="815"/>
      <c r="AO57" s="536"/>
      <c r="AP57" s="536"/>
      <c r="AQ57" s="536"/>
      <c r="AR57" s="537"/>
    </row>
    <row r="58" spans="1:44" ht="25.5" customHeight="1" x14ac:dyDescent="0.2">
      <c r="C58" s="192" t="s">
        <v>22</v>
      </c>
      <c r="D58" s="193">
        <f t="shared" ref="D58:I58" si="6">SUM(D31,D57)</f>
        <v>60</v>
      </c>
      <c r="E58" s="193">
        <f t="shared" si="6"/>
        <v>60</v>
      </c>
      <c r="F58" s="193">
        <f t="shared" si="6"/>
        <v>60</v>
      </c>
      <c r="G58" s="193">
        <f t="shared" si="6"/>
        <v>60</v>
      </c>
      <c r="H58" s="193">
        <f t="shared" si="6"/>
        <v>60</v>
      </c>
      <c r="I58" s="193">
        <f t="shared" si="6"/>
        <v>348</v>
      </c>
      <c r="J58" s="194">
        <v>2</v>
      </c>
      <c r="K58" s="193">
        <f>SUM(K31,K57)</f>
        <v>124</v>
      </c>
      <c r="L58" s="195">
        <v>4.5</v>
      </c>
      <c r="M58" s="193">
        <f>SUM(M31,M57)</f>
        <v>16</v>
      </c>
      <c r="N58" s="194">
        <v>10</v>
      </c>
      <c r="O58" s="193">
        <f>SUM(O31,O57)</f>
        <v>70</v>
      </c>
      <c r="P58" s="265">
        <f>SUM(P31,P57)</f>
        <v>558</v>
      </c>
      <c r="Q58" s="265">
        <f>SUM(Q31,Q57)</f>
        <v>1917</v>
      </c>
      <c r="R58" s="1661" t="s">
        <v>18</v>
      </c>
      <c r="T58" s="300"/>
      <c r="U58" s="300"/>
      <c r="V58" s="300"/>
      <c r="W58" s="300"/>
      <c r="X58" s="300"/>
      <c r="Y58" s="300"/>
      <c r="Z58" s="300"/>
      <c r="AA58" s="300"/>
      <c r="AB58" s="300"/>
      <c r="AC58" s="300"/>
      <c r="AD58" s="300"/>
      <c r="AE58" s="300"/>
      <c r="AF58" s="300"/>
      <c r="AG58" s="300"/>
      <c r="AH58" s="300"/>
      <c r="AI58" s="300"/>
      <c r="AJ58" s="300"/>
      <c r="AK58" s="300"/>
      <c r="AL58" s="300"/>
    </row>
    <row r="59" spans="1:44" ht="13.5" thickBot="1" x14ac:dyDescent="0.25">
      <c r="C59" s="454"/>
      <c r="D59" s="199"/>
      <c r="E59" s="199"/>
      <c r="F59" s="199"/>
      <c r="G59" s="199"/>
      <c r="H59" s="199"/>
      <c r="I59" s="199"/>
      <c r="J59" s="198"/>
      <c r="K59" s="199"/>
      <c r="L59" s="197"/>
      <c r="M59" s="199"/>
      <c r="N59" s="198"/>
      <c r="O59" s="198"/>
      <c r="P59" s="486"/>
      <c r="Q59" s="486"/>
      <c r="R59" s="1676"/>
      <c r="T59" s="300"/>
      <c r="U59" s="300"/>
      <c r="V59" s="300"/>
      <c r="W59" s="300"/>
      <c r="X59" s="300"/>
      <c r="Y59" s="300"/>
      <c r="Z59" s="300"/>
      <c r="AA59" s="300"/>
      <c r="AB59" s="300"/>
      <c r="AC59" s="300"/>
      <c r="AD59" s="452"/>
      <c r="AE59" s="452"/>
      <c r="AF59" s="452"/>
      <c r="AG59" s="452"/>
      <c r="AH59" s="452"/>
      <c r="AI59" s="452"/>
      <c r="AJ59" s="452"/>
      <c r="AK59" s="452"/>
      <c r="AL59" s="452"/>
    </row>
    <row r="60" spans="1:44" ht="13.5" thickBot="1" x14ac:dyDescent="0.25">
      <c r="C60" s="454"/>
      <c r="D60" s="199"/>
      <c r="E60" s="199"/>
      <c r="F60" s="199"/>
      <c r="G60" s="199"/>
      <c r="H60" s="199"/>
      <c r="I60" s="199"/>
      <c r="J60" s="198"/>
      <c r="K60" s="199"/>
      <c r="L60" s="197"/>
      <c r="M60" s="199"/>
      <c r="N60" s="198"/>
      <c r="O60" s="198"/>
      <c r="P60" s="486"/>
      <c r="Q60" s="486"/>
      <c r="R60" s="1676"/>
      <c r="T60" s="564" t="s">
        <v>558</v>
      </c>
      <c r="U60" s="492"/>
      <c r="V60" s="492"/>
      <c r="W60" s="492"/>
      <c r="X60" s="492"/>
      <c r="Y60" s="492"/>
      <c r="Z60" s="492"/>
      <c r="AA60" s="492"/>
      <c r="AB60" s="492"/>
      <c r="AC60" s="492"/>
      <c r="AD60" s="492"/>
      <c r="AE60" s="492"/>
      <c r="AF60" s="492"/>
      <c r="AG60" s="492"/>
      <c r="AH60" s="492"/>
      <c r="AI60" s="492"/>
      <c r="AJ60" s="492"/>
      <c r="AK60" s="492"/>
      <c r="AL60" s="492"/>
      <c r="AM60" s="519"/>
      <c r="AN60" s="519"/>
      <c r="AO60" s="519"/>
      <c r="AP60" s="519"/>
      <c r="AQ60" s="519"/>
      <c r="AR60" s="520"/>
    </row>
    <row r="61" spans="1:44" ht="15" customHeight="1" thickBot="1" x14ac:dyDescent="0.25">
      <c r="C61" s="454"/>
      <c r="D61" s="199"/>
      <c r="E61" s="199"/>
      <c r="F61" s="199"/>
      <c r="G61" s="199"/>
      <c r="H61" s="199"/>
      <c r="I61" s="199"/>
      <c r="J61" s="198"/>
      <c r="K61" s="199"/>
      <c r="L61" s="197"/>
      <c r="M61" s="199"/>
      <c r="N61" s="198"/>
      <c r="O61" s="198"/>
      <c r="P61" s="455"/>
      <c r="Q61" s="456"/>
      <c r="R61" s="1677"/>
      <c r="T61" s="1920" t="s">
        <v>1784</v>
      </c>
      <c r="U61" s="1921"/>
      <c r="V61" s="1921"/>
      <c r="W61" s="1921"/>
      <c r="X61" s="1921"/>
      <c r="Y61" s="1921"/>
      <c r="Z61" s="1921"/>
      <c r="AA61" s="1921"/>
      <c r="AB61" s="1921"/>
      <c r="AC61" s="2039"/>
      <c r="AD61" s="2109" t="s">
        <v>1801</v>
      </c>
      <c r="AE61" s="2110"/>
      <c r="AF61" s="2110"/>
      <c r="AG61" s="2110"/>
      <c r="AH61" s="2110"/>
      <c r="AI61" s="2110"/>
      <c r="AJ61" s="2110"/>
      <c r="AK61" s="2110"/>
      <c r="AL61" s="2111"/>
      <c r="AM61" s="1898" t="s">
        <v>1412</v>
      </c>
      <c r="AN61" s="1899"/>
      <c r="AO61" s="1899"/>
      <c r="AP61" s="1899"/>
      <c r="AQ61" s="1899"/>
      <c r="AR61" s="1900"/>
    </row>
    <row r="62" spans="1:44" ht="23.25" customHeight="1" x14ac:dyDescent="0.2">
      <c r="C62" s="196"/>
      <c r="D62" s="197"/>
      <c r="E62" s="197"/>
      <c r="F62" s="197"/>
      <c r="G62" s="197"/>
      <c r="H62" s="197"/>
      <c r="I62" s="197"/>
      <c r="J62" s="198"/>
      <c r="K62" s="197"/>
      <c r="L62" s="199"/>
      <c r="M62" s="197"/>
      <c r="N62" s="198"/>
      <c r="O62" s="198"/>
      <c r="P62" s="197"/>
      <c r="Q62" s="200"/>
      <c r="S62" s="143"/>
      <c r="T62" s="1969" t="s">
        <v>561</v>
      </c>
      <c r="U62" s="1967"/>
      <c r="V62" s="1967"/>
      <c r="W62" s="999" t="s">
        <v>906</v>
      </c>
      <c r="X62" s="2020" t="s">
        <v>564</v>
      </c>
      <c r="Y62" s="2021"/>
      <c r="Z62" s="2021"/>
      <c r="AA62" s="2021"/>
      <c r="AB62" s="2021"/>
      <c r="AC62" s="2095"/>
      <c r="AD62" s="2083" t="s">
        <v>906</v>
      </c>
      <c r="AE62" s="2084"/>
      <c r="AF62" s="2085"/>
      <c r="AG62" s="1970" t="s">
        <v>564</v>
      </c>
      <c r="AH62" s="1971"/>
      <c r="AI62" s="1971"/>
      <c r="AJ62" s="1971"/>
      <c r="AK62" s="1971"/>
      <c r="AL62" s="1972"/>
      <c r="AM62" s="1875" t="s">
        <v>565</v>
      </c>
      <c r="AN62" s="1876"/>
      <c r="AO62" s="1876"/>
      <c r="AP62" s="1876"/>
      <c r="AQ62" s="1876"/>
      <c r="AR62" s="1877"/>
    </row>
    <row r="63" spans="1:44" ht="15" customHeight="1" x14ac:dyDescent="0.2">
      <c r="B63" s="148" t="s">
        <v>645</v>
      </c>
      <c r="C63" s="148" t="s">
        <v>644</v>
      </c>
      <c r="D63" s="2127" t="s">
        <v>5</v>
      </c>
      <c r="E63" s="2128"/>
      <c r="F63" s="2128"/>
      <c r="G63" s="2128"/>
      <c r="H63" s="2129"/>
      <c r="I63" s="201" t="s">
        <v>155</v>
      </c>
      <c r="J63" s="201"/>
      <c r="K63" s="201"/>
      <c r="L63" s="201"/>
      <c r="M63" s="201"/>
      <c r="N63" s="201"/>
      <c r="O63" s="201"/>
      <c r="P63" s="201"/>
      <c r="Q63" s="201"/>
      <c r="R63" s="1678"/>
      <c r="T63" s="1616" t="s">
        <v>566</v>
      </c>
      <c r="U63" s="1617" t="s">
        <v>568</v>
      </c>
      <c r="V63" s="1617" t="s">
        <v>570</v>
      </c>
      <c r="W63" s="987"/>
      <c r="X63" s="1975" t="s">
        <v>566</v>
      </c>
      <c r="Y63" s="1976"/>
      <c r="Z63" s="1976" t="s">
        <v>572</v>
      </c>
      <c r="AA63" s="1976"/>
      <c r="AB63" s="1976" t="s">
        <v>570</v>
      </c>
      <c r="AC63" s="2090"/>
      <c r="AD63" s="996"/>
      <c r="AE63" s="997"/>
      <c r="AF63" s="998"/>
      <c r="AG63" s="1989" t="s">
        <v>566</v>
      </c>
      <c r="AH63" s="2000"/>
      <c r="AI63" s="2019" t="s">
        <v>572</v>
      </c>
      <c r="AJ63" s="2000"/>
      <c r="AK63" s="2019" t="s">
        <v>570</v>
      </c>
      <c r="AL63" s="1990"/>
      <c r="AM63" s="1878" t="s">
        <v>566</v>
      </c>
      <c r="AN63" s="1873"/>
      <c r="AO63" s="1872" t="s">
        <v>572</v>
      </c>
      <c r="AP63" s="1873"/>
      <c r="AQ63" s="1872" t="s">
        <v>570</v>
      </c>
      <c r="AR63" s="1874"/>
    </row>
    <row r="64" spans="1:44" ht="36.75" thickBot="1" x14ac:dyDescent="0.25">
      <c r="A64" s="672" t="s">
        <v>1341</v>
      </c>
      <c r="B64" s="669" t="s">
        <v>647</v>
      </c>
      <c r="C64" s="149" t="s">
        <v>16</v>
      </c>
      <c r="D64" s="202" t="s">
        <v>5</v>
      </c>
      <c r="E64" s="202" t="s">
        <v>183</v>
      </c>
      <c r="F64" s="202" t="s">
        <v>182</v>
      </c>
      <c r="G64" s="202" t="s">
        <v>227</v>
      </c>
      <c r="H64" s="202" t="s">
        <v>228</v>
      </c>
      <c r="I64" s="203" t="s">
        <v>7</v>
      </c>
      <c r="J64" s="154" t="s">
        <v>8</v>
      </c>
      <c r="K64" s="155" t="s">
        <v>9</v>
      </c>
      <c r="L64" s="156" t="s">
        <v>8</v>
      </c>
      <c r="M64" s="155" t="s">
        <v>10</v>
      </c>
      <c r="N64" s="156" t="s">
        <v>11</v>
      </c>
      <c r="O64" s="156" t="s">
        <v>1782</v>
      </c>
      <c r="P64" s="157" t="s">
        <v>12</v>
      </c>
      <c r="Q64" s="155" t="s">
        <v>13</v>
      </c>
      <c r="R64" s="1669" t="s">
        <v>14</v>
      </c>
      <c r="T64" s="298" t="s">
        <v>573</v>
      </c>
      <c r="U64" s="299" t="s">
        <v>573</v>
      </c>
      <c r="V64" s="299" t="s">
        <v>573</v>
      </c>
      <c r="W64" s="995" t="s">
        <v>573</v>
      </c>
      <c r="X64" s="298" t="s">
        <v>573</v>
      </c>
      <c r="Y64" s="299" t="s">
        <v>574</v>
      </c>
      <c r="Z64" s="299" t="s">
        <v>573</v>
      </c>
      <c r="AA64" s="299" t="s">
        <v>574</v>
      </c>
      <c r="AB64" s="299" t="s">
        <v>573</v>
      </c>
      <c r="AC64" s="314" t="s">
        <v>574</v>
      </c>
      <c r="AD64" s="2080" t="s">
        <v>573</v>
      </c>
      <c r="AE64" s="2081"/>
      <c r="AF64" s="2082"/>
      <c r="AG64" s="315" t="s">
        <v>573</v>
      </c>
      <c r="AH64" s="313" t="s">
        <v>574</v>
      </c>
      <c r="AI64" s="313" t="s">
        <v>573</v>
      </c>
      <c r="AJ64" s="313" t="s">
        <v>574</v>
      </c>
      <c r="AK64" s="313" t="s">
        <v>573</v>
      </c>
      <c r="AL64" s="316" t="s">
        <v>574</v>
      </c>
      <c r="AM64" s="380" t="s">
        <v>573</v>
      </c>
      <c r="AN64" s="381" t="s">
        <v>574</v>
      </c>
      <c r="AO64" s="381" t="s">
        <v>573</v>
      </c>
      <c r="AP64" s="381" t="s">
        <v>574</v>
      </c>
      <c r="AQ64" s="381" t="s">
        <v>573</v>
      </c>
      <c r="AR64" s="382" t="s">
        <v>574</v>
      </c>
    </row>
    <row r="65" spans="1:44" ht="15" customHeight="1" x14ac:dyDescent="0.2">
      <c r="A65" s="227"/>
      <c r="B65" s="633" t="s">
        <v>233</v>
      </c>
      <c r="C65" s="566" t="s">
        <v>891</v>
      </c>
      <c r="D65" s="88">
        <v>12</v>
      </c>
      <c r="E65" s="101">
        <v>12</v>
      </c>
      <c r="F65" s="101">
        <v>12</v>
      </c>
      <c r="G65" s="101">
        <v>12</v>
      </c>
      <c r="H65" s="102">
        <v>13</v>
      </c>
      <c r="I65" s="204">
        <f>SUM(I66:I71)</f>
        <v>62</v>
      </c>
      <c r="J65" s="160">
        <v>2</v>
      </c>
      <c r="K65" s="160">
        <f>SUM(K66:K71)</f>
        <v>10</v>
      </c>
      <c r="L65" s="160">
        <v>7</v>
      </c>
      <c r="M65" s="160">
        <f>SUM(M66:M71)</f>
        <v>24</v>
      </c>
      <c r="N65" s="160">
        <v>13</v>
      </c>
      <c r="O65" s="160">
        <v>16</v>
      </c>
      <c r="P65" s="161">
        <f>SUM(P66:P71)</f>
        <v>112</v>
      </c>
      <c r="Q65" s="161">
        <f>SUM(Q66:Q71)</f>
        <v>536</v>
      </c>
      <c r="R65" s="876"/>
      <c r="T65" s="317"/>
      <c r="U65" s="318"/>
      <c r="V65" s="318"/>
      <c r="W65" s="579"/>
      <c r="X65" s="317"/>
      <c r="Y65" s="318"/>
      <c r="Z65" s="318"/>
      <c r="AA65" s="318"/>
      <c r="AB65" s="318"/>
      <c r="AC65" s="521"/>
      <c r="AD65" s="2102"/>
      <c r="AE65" s="2103"/>
      <c r="AF65" s="2104"/>
      <c r="AG65" s="317"/>
      <c r="AH65" s="318"/>
      <c r="AI65" s="318"/>
      <c r="AJ65" s="318"/>
      <c r="AK65" s="318"/>
      <c r="AL65" s="521"/>
      <c r="AM65" s="813"/>
      <c r="AN65" s="505"/>
      <c r="AO65" s="505"/>
      <c r="AP65" s="505"/>
      <c r="AQ65" s="505"/>
      <c r="AR65" s="814"/>
    </row>
    <row r="66" spans="1:44" ht="23.25" customHeight="1" x14ac:dyDescent="0.2">
      <c r="A66" s="227" t="s">
        <v>1482</v>
      </c>
      <c r="B66" s="632" t="s">
        <v>522</v>
      </c>
      <c r="C66" s="77" t="s">
        <v>131</v>
      </c>
      <c r="D66" s="163">
        <v>2</v>
      </c>
      <c r="E66" s="205" t="s">
        <v>184</v>
      </c>
      <c r="F66" s="205" t="s">
        <v>184</v>
      </c>
      <c r="G66" s="205" t="s">
        <v>184</v>
      </c>
      <c r="H66" s="2238"/>
      <c r="I66" s="164">
        <v>0</v>
      </c>
      <c r="J66" s="164">
        <v>2</v>
      </c>
      <c r="K66" s="164">
        <v>8</v>
      </c>
      <c r="L66" s="164">
        <v>6</v>
      </c>
      <c r="M66" s="164">
        <v>8</v>
      </c>
      <c r="N66" s="164">
        <v>12</v>
      </c>
      <c r="O66" s="164">
        <v>16</v>
      </c>
      <c r="P66" s="165">
        <f>SUM(I66,K66,M66,O66)</f>
        <v>32</v>
      </c>
      <c r="Q66" s="165">
        <f t="shared" ref="Q66:Q83" si="7">(((I66*1.5)*J66)+(K66*L66)+(M66*N66))</f>
        <v>144</v>
      </c>
      <c r="R66" s="1670" t="s">
        <v>1298</v>
      </c>
      <c r="T66" s="1616"/>
      <c r="U66" s="1617"/>
      <c r="V66" s="1617"/>
      <c r="W66" s="987" t="s">
        <v>1409</v>
      </c>
      <c r="X66" s="1616"/>
      <c r="Y66" s="1617"/>
      <c r="Z66" s="1617"/>
      <c r="AA66" s="1617"/>
      <c r="AB66" s="1617"/>
      <c r="AC66" s="1626"/>
      <c r="AD66" s="2080" t="s">
        <v>1409</v>
      </c>
      <c r="AE66" s="2081"/>
      <c r="AF66" s="2082"/>
      <c r="AG66" s="273"/>
      <c r="AH66" s="308"/>
      <c r="AI66" s="274"/>
      <c r="AJ66" s="274"/>
      <c r="AK66" s="274"/>
      <c r="AL66" s="306"/>
      <c r="AM66" s="727" t="s">
        <v>1411</v>
      </c>
      <c r="AN66" s="1629"/>
      <c r="AO66" s="1629"/>
      <c r="AP66" s="1629"/>
      <c r="AQ66" s="1629"/>
      <c r="AR66" s="303"/>
    </row>
    <row r="67" spans="1:44" ht="21.75" customHeight="1" x14ac:dyDescent="0.2">
      <c r="A67" s="227" t="s">
        <v>1482</v>
      </c>
      <c r="B67" s="632" t="s">
        <v>457</v>
      </c>
      <c r="C67" s="206" t="s">
        <v>132</v>
      </c>
      <c r="D67" s="166">
        <v>2</v>
      </c>
      <c r="E67" s="163" t="s">
        <v>184</v>
      </c>
      <c r="F67" s="163" t="s">
        <v>184</v>
      </c>
      <c r="G67" s="163" t="s">
        <v>184</v>
      </c>
      <c r="H67" s="163" t="s">
        <v>184</v>
      </c>
      <c r="I67" s="164">
        <v>16</v>
      </c>
      <c r="J67" s="164">
        <v>2</v>
      </c>
      <c r="K67" s="167">
        <v>0</v>
      </c>
      <c r="L67" s="164">
        <v>7</v>
      </c>
      <c r="M67" s="164">
        <v>0</v>
      </c>
      <c r="N67" s="164">
        <v>12</v>
      </c>
      <c r="O67" s="164"/>
      <c r="P67" s="165">
        <f t="shared" ref="P67:P78" si="8">SUM(I67,K67,M67)</f>
        <v>16</v>
      </c>
      <c r="Q67" s="165">
        <f t="shared" si="7"/>
        <v>48</v>
      </c>
      <c r="R67" s="1670"/>
      <c r="T67" s="1616"/>
      <c r="U67" s="1617"/>
      <c r="V67" s="1617"/>
      <c r="W67" s="987"/>
      <c r="X67" s="1616">
        <v>2</v>
      </c>
      <c r="Y67" s="1617" t="s">
        <v>907</v>
      </c>
      <c r="Z67" s="1617"/>
      <c r="AA67" s="1617"/>
      <c r="AB67" s="1617"/>
      <c r="AC67" s="1626"/>
      <c r="AD67" s="2080"/>
      <c r="AE67" s="2081"/>
      <c r="AF67" s="2082"/>
      <c r="AG67" s="273">
        <v>2</v>
      </c>
      <c r="AH67" s="274" t="s">
        <v>907</v>
      </c>
      <c r="AI67" s="274"/>
      <c r="AJ67" s="274"/>
      <c r="AK67" s="274"/>
      <c r="AL67" s="306"/>
      <c r="AM67" s="1628" t="s">
        <v>1425</v>
      </c>
      <c r="AN67" s="1629" t="s">
        <v>907</v>
      </c>
      <c r="AO67" s="1629"/>
      <c r="AP67" s="1629"/>
      <c r="AQ67" s="1629"/>
      <c r="AR67" s="303"/>
    </row>
    <row r="68" spans="1:44" ht="25.5" customHeight="1" x14ac:dyDescent="0.2">
      <c r="A68" s="227" t="s">
        <v>1483</v>
      </c>
      <c r="B68" s="632" t="s">
        <v>458</v>
      </c>
      <c r="C68" s="206" t="s">
        <v>133</v>
      </c>
      <c r="D68" s="166">
        <v>2</v>
      </c>
      <c r="E68" s="163" t="s">
        <v>184</v>
      </c>
      <c r="F68" s="163" t="s">
        <v>184</v>
      </c>
      <c r="G68" s="163" t="s">
        <v>184</v>
      </c>
      <c r="H68" s="163" t="s">
        <v>184</v>
      </c>
      <c r="I68" s="164">
        <v>16</v>
      </c>
      <c r="J68" s="164">
        <v>2</v>
      </c>
      <c r="K68" s="167">
        <v>0</v>
      </c>
      <c r="L68" s="167">
        <v>7</v>
      </c>
      <c r="M68" s="164">
        <v>0</v>
      </c>
      <c r="N68" s="164">
        <v>12</v>
      </c>
      <c r="O68" s="164"/>
      <c r="P68" s="165">
        <f t="shared" si="8"/>
        <v>16</v>
      </c>
      <c r="Q68" s="165">
        <f t="shared" si="7"/>
        <v>48</v>
      </c>
      <c r="R68" s="1670"/>
      <c r="T68" s="325" t="s">
        <v>19</v>
      </c>
      <c r="U68" s="1617"/>
      <c r="V68" s="1617"/>
      <c r="W68" s="987"/>
      <c r="X68" s="1616">
        <v>2</v>
      </c>
      <c r="Y68" s="1617" t="s">
        <v>907</v>
      </c>
      <c r="Z68" s="1617"/>
      <c r="AA68" s="1617"/>
      <c r="AB68" s="1617"/>
      <c r="AC68" s="1626"/>
      <c r="AD68" s="2080"/>
      <c r="AE68" s="2081"/>
      <c r="AF68" s="2082"/>
      <c r="AG68" s="273">
        <v>2</v>
      </c>
      <c r="AH68" s="274" t="s">
        <v>907</v>
      </c>
      <c r="AI68" s="274"/>
      <c r="AJ68" s="274"/>
      <c r="AK68" s="274"/>
      <c r="AL68" s="306"/>
      <c r="AM68" s="1628" t="s">
        <v>1425</v>
      </c>
      <c r="AN68" s="1629" t="s">
        <v>907</v>
      </c>
      <c r="AO68" s="1629"/>
      <c r="AP68" s="1629"/>
      <c r="AQ68" s="1629"/>
      <c r="AR68" s="303"/>
    </row>
    <row r="69" spans="1:44" ht="15" customHeight="1" x14ac:dyDescent="0.2">
      <c r="A69" s="227" t="s">
        <v>1483</v>
      </c>
      <c r="B69" s="632" t="s">
        <v>523</v>
      </c>
      <c r="C69" s="77" t="s">
        <v>134</v>
      </c>
      <c r="D69" s="163">
        <v>2</v>
      </c>
      <c r="E69" s="163" t="s">
        <v>184</v>
      </c>
      <c r="F69" s="163" t="s">
        <v>184</v>
      </c>
      <c r="G69" s="163" t="s">
        <v>184</v>
      </c>
      <c r="H69" s="2238"/>
      <c r="I69" s="164">
        <v>0</v>
      </c>
      <c r="J69" s="164">
        <v>2</v>
      </c>
      <c r="K69" s="164">
        <v>0</v>
      </c>
      <c r="L69" s="164">
        <v>7</v>
      </c>
      <c r="M69" s="164">
        <v>16</v>
      </c>
      <c r="N69" s="164">
        <v>12</v>
      </c>
      <c r="O69" s="164"/>
      <c r="P69" s="165">
        <f t="shared" si="8"/>
        <v>16</v>
      </c>
      <c r="Q69" s="165">
        <f t="shared" si="7"/>
        <v>192</v>
      </c>
      <c r="R69" s="1670"/>
      <c r="T69" s="1616"/>
      <c r="U69" s="1617"/>
      <c r="V69" s="1617" t="s">
        <v>1409</v>
      </c>
      <c r="W69" s="987"/>
      <c r="X69" s="324"/>
      <c r="Y69" s="319"/>
      <c r="Z69" s="1617"/>
      <c r="AA69" s="1617"/>
      <c r="AB69" s="1617"/>
      <c r="AC69" s="1626"/>
      <c r="AD69" s="2080"/>
      <c r="AE69" s="2081"/>
      <c r="AF69" s="2082"/>
      <c r="AG69" s="273"/>
      <c r="AH69" s="274"/>
      <c r="AI69" s="274"/>
      <c r="AJ69" s="274"/>
      <c r="AK69" s="274" t="s">
        <v>1409</v>
      </c>
      <c r="AL69" s="306" t="s">
        <v>1788</v>
      </c>
      <c r="AM69" s="2077" t="s">
        <v>1786</v>
      </c>
      <c r="AN69" s="2078"/>
      <c r="AO69" s="2078"/>
      <c r="AP69" s="2078"/>
      <c r="AQ69" s="2078"/>
      <c r="AR69" s="2079"/>
    </row>
    <row r="70" spans="1:44" ht="15" customHeight="1" x14ac:dyDescent="0.2">
      <c r="A70" s="227" t="s">
        <v>1484</v>
      </c>
      <c r="B70" s="632" t="s">
        <v>459</v>
      </c>
      <c r="C70" s="206" t="s">
        <v>1881</v>
      </c>
      <c r="D70" s="166">
        <v>2</v>
      </c>
      <c r="E70" s="163" t="s">
        <v>184</v>
      </c>
      <c r="F70" s="163" t="s">
        <v>184</v>
      </c>
      <c r="G70" s="163" t="s">
        <v>184</v>
      </c>
      <c r="H70" s="163" t="s">
        <v>184</v>
      </c>
      <c r="I70" s="167">
        <v>16</v>
      </c>
      <c r="J70" s="164">
        <v>2</v>
      </c>
      <c r="K70" s="164">
        <v>0</v>
      </c>
      <c r="L70" s="164">
        <v>7</v>
      </c>
      <c r="M70" s="164">
        <v>0</v>
      </c>
      <c r="N70" s="164">
        <v>12</v>
      </c>
      <c r="O70" s="164"/>
      <c r="P70" s="165">
        <f t="shared" si="8"/>
        <v>16</v>
      </c>
      <c r="Q70" s="165">
        <f t="shared" si="7"/>
        <v>48</v>
      </c>
      <c r="R70" s="1670"/>
      <c r="T70" s="305"/>
      <c r="U70" s="321"/>
      <c r="V70" s="321"/>
      <c r="W70" s="991"/>
      <c r="X70" s="305">
        <v>2</v>
      </c>
      <c r="Y70" s="1617" t="s">
        <v>907</v>
      </c>
      <c r="Z70" s="321"/>
      <c r="AA70" s="321"/>
      <c r="AB70" s="321"/>
      <c r="AC70" s="342"/>
      <c r="AD70" s="2080"/>
      <c r="AE70" s="2081"/>
      <c r="AF70" s="2082"/>
      <c r="AG70" s="343">
        <v>2</v>
      </c>
      <c r="AH70" s="274" t="s">
        <v>907</v>
      </c>
      <c r="AI70" s="344"/>
      <c r="AJ70" s="344"/>
      <c r="AK70" s="344"/>
      <c r="AL70" s="345"/>
      <c r="AM70" s="1628" t="s">
        <v>1425</v>
      </c>
      <c r="AN70" s="1629" t="s">
        <v>907</v>
      </c>
      <c r="AO70" s="1629"/>
      <c r="AP70" s="1629"/>
      <c r="AQ70" s="1629"/>
      <c r="AR70" s="303"/>
    </row>
    <row r="71" spans="1:44" ht="15" customHeight="1" x14ac:dyDescent="0.2">
      <c r="A71" s="227" t="s">
        <v>1484</v>
      </c>
      <c r="B71" s="632" t="s">
        <v>460</v>
      </c>
      <c r="C71" s="206" t="s">
        <v>135</v>
      </c>
      <c r="D71" s="166">
        <v>2</v>
      </c>
      <c r="E71" s="163" t="s">
        <v>184</v>
      </c>
      <c r="F71" s="163" t="s">
        <v>184</v>
      </c>
      <c r="G71" s="163" t="s">
        <v>184</v>
      </c>
      <c r="H71" s="163" t="s">
        <v>184</v>
      </c>
      <c r="I71" s="167">
        <v>14</v>
      </c>
      <c r="J71" s="164">
        <v>2</v>
      </c>
      <c r="K71" s="164">
        <v>2</v>
      </c>
      <c r="L71" s="164">
        <v>7</v>
      </c>
      <c r="M71" s="164">
        <v>0</v>
      </c>
      <c r="N71" s="164">
        <v>12</v>
      </c>
      <c r="O71" s="164"/>
      <c r="P71" s="165">
        <f t="shared" si="8"/>
        <v>16</v>
      </c>
      <c r="Q71" s="165">
        <f t="shared" si="7"/>
        <v>56</v>
      </c>
      <c r="R71" s="1670"/>
      <c r="T71" s="304"/>
      <c r="U71" s="1617"/>
      <c r="V71" s="1617"/>
      <c r="W71" s="987"/>
      <c r="X71" s="1616">
        <v>2</v>
      </c>
      <c r="Y71" s="1617" t="s">
        <v>907</v>
      </c>
      <c r="Z71" s="1617"/>
      <c r="AA71" s="1617"/>
      <c r="AB71" s="1617"/>
      <c r="AC71" s="1626"/>
      <c r="AD71" s="2080"/>
      <c r="AE71" s="2081"/>
      <c r="AF71" s="2082"/>
      <c r="AG71" s="273">
        <v>2</v>
      </c>
      <c r="AH71" s="274" t="s">
        <v>907</v>
      </c>
      <c r="AI71" s="274"/>
      <c r="AJ71" s="274"/>
      <c r="AK71" s="274"/>
      <c r="AL71" s="306"/>
      <c r="AM71" s="1628" t="s">
        <v>1425</v>
      </c>
      <c r="AN71" s="1629" t="s">
        <v>907</v>
      </c>
      <c r="AO71" s="1629"/>
      <c r="AP71" s="1629"/>
      <c r="AQ71" s="1629"/>
      <c r="AR71" s="303"/>
    </row>
    <row r="72" spans="1:44" ht="19.5" customHeight="1" x14ac:dyDescent="0.2">
      <c r="A72" s="641" t="s">
        <v>1355</v>
      </c>
      <c r="B72" s="673" t="s">
        <v>578</v>
      </c>
      <c r="C72" s="207" t="s">
        <v>579</v>
      </c>
      <c r="D72" s="166">
        <v>5</v>
      </c>
      <c r="E72" s="163"/>
      <c r="F72" s="163"/>
      <c r="G72" s="163"/>
      <c r="H72" s="208" t="s">
        <v>221</v>
      </c>
      <c r="I72" s="167"/>
      <c r="J72" s="164"/>
      <c r="K72" s="164"/>
      <c r="L72" s="164"/>
      <c r="M72" s="164"/>
      <c r="N72" s="164"/>
      <c r="O72" s="164"/>
      <c r="P72" s="165"/>
      <c r="Q72" s="165"/>
      <c r="R72" s="1670"/>
      <c r="T72" s="296" t="s">
        <v>575</v>
      </c>
      <c r="U72" s="1617"/>
      <c r="V72" s="1617"/>
      <c r="W72" s="987"/>
      <c r="X72" s="1616"/>
      <c r="Y72" s="319"/>
      <c r="Z72" s="1617"/>
      <c r="AA72" s="1617"/>
      <c r="AB72" s="1617"/>
      <c r="AC72" s="1626"/>
      <c r="AD72" s="2080"/>
      <c r="AE72" s="2081"/>
      <c r="AF72" s="2082"/>
      <c r="AG72" s="273"/>
      <c r="AH72" s="274"/>
      <c r="AI72" s="274"/>
      <c r="AJ72" s="274"/>
      <c r="AK72" s="274"/>
      <c r="AL72" s="306"/>
      <c r="AM72" s="296" t="s">
        <v>575</v>
      </c>
      <c r="AN72" s="1629"/>
      <c r="AO72" s="1629"/>
      <c r="AP72" s="1629"/>
      <c r="AQ72" s="1629"/>
      <c r="AR72" s="303"/>
    </row>
    <row r="73" spans="1:44" ht="22.5" customHeight="1" x14ac:dyDescent="0.2">
      <c r="A73" s="227"/>
      <c r="B73" s="633" t="s">
        <v>231</v>
      </c>
      <c r="C73" s="567" t="s">
        <v>888</v>
      </c>
      <c r="D73" s="169">
        <v>8</v>
      </c>
      <c r="E73" s="169">
        <v>8</v>
      </c>
      <c r="F73" s="169">
        <v>8</v>
      </c>
      <c r="G73" s="169">
        <v>8</v>
      </c>
      <c r="H73" s="159">
        <f>SUM(D74:D77)</f>
        <v>8</v>
      </c>
      <c r="I73" s="169">
        <f>SUM(I74:I77)</f>
        <v>20</v>
      </c>
      <c r="J73" s="169">
        <v>2</v>
      </c>
      <c r="K73" s="169">
        <f>SUM(K74:K77)</f>
        <v>8</v>
      </c>
      <c r="L73" s="170">
        <v>7</v>
      </c>
      <c r="M73" s="169">
        <f>SUM(M74:M77)</f>
        <v>36</v>
      </c>
      <c r="N73" s="169">
        <v>13</v>
      </c>
      <c r="O73" s="169"/>
      <c r="P73" s="161">
        <f t="shared" si="8"/>
        <v>64</v>
      </c>
      <c r="Q73" s="161">
        <f>SUM(Q74:Q77)</f>
        <v>584</v>
      </c>
      <c r="R73" s="876"/>
      <c r="T73" s="329"/>
      <c r="U73" s="320"/>
      <c r="V73" s="320"/>
      <c r="W73" s="580"/>
      <c r="X73" s="329"/>
      <c r="Y73" s="320"/>
      <c r="Z73" s="320"/>
      <c r="AA73" s="320"/>
      <c r="AB73" s="320"/>
      <c r="AC73" s="355"/>
      <c r="AD73" s="2112"/>
      <c r="AE73" s="2113"/>
      <c r="AF73" s="2114"/>
      <c r="AG73" s="329"/>
      <c r="AH73" s="320"/>
      <c r="AI73" s="320"/>
      <c r="AJ73" s="320"/>
      <c r="AK73" s="320"/>
      <c r="AL73" s="355"/>
      <c r="AM73" s="350"/>
      <c r="AN73" s="351"/>
      <c r="AO73" s="351"/>
      <c r="AP73" s="351"/>
      <c r="AQ73" s="351"/>
      <c r="AR73" s="352"/>
    </row>
    <row r="74" spans="1:44" ht="15" customHeight="1" x14ac:dyDescent="0.2">
      <c r="A74" s="227" t="s">
        <v>1481</v>
      </c>
      <c r="B74" s="632" t="s">
        <v>524</v>
      </c>
      <c r="C74" s="206" t="s">
        <v>136</v>
      </c>
      <c r="D74" s="163">
        <v>2</v>
      </c>
      <c r="E74" s="163" t="s">
        <v>184</v>
      </c>
      <c r="F74" s="163" t="s">
        <v>184</v>
      </c>
      <c r="G74" s="163" t="s">
        <v>184</v>
      </c>
      <c r="H74" s="163" t="s">
        <v>184</v>
      </c>
      <c r="I74" s="164">
        <v>0</v>
      </c>
      <c r="J74" s="164">
        <v>2</v>
      </c>
      <c r="K74" s="164">
        <v>0</v>
      </c>
      <c r="L74" s="164">
        <v>7</v>
      </c>
      <c r="M74" s="164">
        <v>16</v>
      </c>
      <c r="N74" s="164">
        <v>13</v>
      </c>
      <c r="O74" s="164"/>
      <c r="P74" s="165">
        <f t="shared" si="8"/>
        <v>16</v>
      </c>
      <c r="Q74" s="165">
        <f t="shared" si="7"/>
        <v>208</v>
      </c>
      <c r="R74" s="1670"/>
      <c r="T74" s="305"/>
      <c r="U74" s="321"/>
      <c r="V74" s="1629">
        <v>2</v>
      </c>
      <c r="W74" s="991"/>
      <c r="X74" s="305"/>
      <c r="Y74" s="321"/>
      <c r="Z74" s="321"/>
      <c r="AA74" s="321"/>
      <c r="AB74" s="321"/>
      <c r="AC74" s="342"/>
      <c r="AD74" s="2080"/>
      <c r="AE74" s="2081"/>
      <c r="AF74" s="2082"/>
      <c r="AG74" s="273" t="s">
        <v>1787</v>
      </c>
      <c r="AH74" s="308"/>
      <c r="AI74" s="274"/>
      <c r="AJ74" s="274"/>
      <c r="AK74" s="274"/>
      <c r="AL74" s="306"/>
      <c r="AM74" s="809" t="s">
        <v>1425</v>
      </c>
      <c r="AN74" s="1629" t="s">
        <v>907</v>
      </c>
      <c r="AO74" s="1629"/>
      <c r="AP74" s="1629"/>
      <c r="AQ74" s="1629"/>
      <c r="AR74" s="303"/>
    </row>
    <row r="75" spans="1:44" ht="15" customHeight="1" x14ac:dyDescent="0.2">
      <c r="A75" s="620" t="s">
        <v>1507</v>
      </c>
      <c r="B75" s="632" t="s">
        <v>525</v>
      </c>
      <c r="C75" s="206" t="s">
        <v>137</v>
      </c>
      <c r="D75" s="166">
        <v>2</v>
      </c>
      <c r="E75" s="163" t="s">
        <v>184</v>
      </c>
      <c r="F75" s="163" t="s">
        <v>184</v>
      </c>
      <c r="G75" s="163" t="s">
        <v>184</v>
      </c>
      <c r="H75" s="163" t="s">
        <v>184</v>
      </c>
      <c r="I75" s="164">
        <v>14</v>
      </c>
      <c r="J75" s="164">
        <v>2</v>
      </c>
      <c r="K75" s="164">
        <v>0</v>
      </c>
      <c r="L75" s="167">
        <v>7</v>
      </c>
      <c r="M75" s="164">
        <v>2</v>
      </c>
      <c r="N75" s="164">
        <v>13</v>
      </c>
      <c r="O75" s="164"/>
      <c r="P75" s="165">
        <f t="shared" si="8"/>
        <v>16</v>
      </c>
      <c r="Q75" s="165">
        <f t="shared" si="7"/>
        <v>68</v>
      </c>
      <c r="R75" s="1670" t="s">
        <v>319</v>
      </c>
      <c r="T75" s="305"/>
      <c r="U75" s="321"/>
      <c r="V75" s="321"/>
      <c r="W75" s="991"/>
      <c r="X75" s="305">
        <v>2</v>
      </c>
      <c r="Y75" s="321" t="s">
        <v>907</v>
      </c>
      <c r="Z75" s="321"/>
      <c r="AA75" s="321"/>
      <c r="AB75" s="321"/>
      <c r="AC75" s="342"/>
      <c r="AD75" s="2080"/>
      <c r="AE75" s="2081"/>
      <c r="AF75" s="2082"/>
      <c r="AG75" s="273">
        <v>2</v>
      </c>
      <c r="AH75" s="274" t="s">
        <v>907</v>
      </c>
      <c r="AI75" s="274"/>
      <c r="AJ75" s="274"/>
      <c r="AK75" s="274"/>
      <c r="AL75" s="306"/>
      <c r="AM75" s="1628" t="s">
        <v>1425</v>
      </c>
      <c r="AN75" s="1629" t="s">
        <v>907</v>
      </c>
      <c r="AO75" s="1629"/>
      <c r="AP75" s="1629"/>
      <c r="AQ75" s="1629"/>
      <c r="AR75" s="303"/>
    </row>
    <row r="76" spans="1:44" ht="24" x14ac:dyDescent="0.2">
      <c r="A76" s="227" t="s">
        <v>1484</v>
      </c>
      <c r="B76" s="632" t="s">
        <v>526</v>
      </c>
      <c r="C76" s="206" t="s">
        <v>138</v>
      </c>
      <c r="D76" s="166">
        <v>2</v>
      </c>
      <c r="E76" s="163" t="s">
        <v>184</v>
      </c>
      <c r="F76" s="163" t="s">
        <v>184</v>
      </c>
      <c r="G76" s="163" t="s">
        <v>184</v>
      </c>
      <c r="H76" s="163" t="s">
        <v>184</v>
      </c>
      <c r="I76" s="164">
        <v>6</v>
      </c>
      <c r="J76" s="164">
        <v>2</v>
      </c>
      <c r="K76" s="164">
        <v>0</v>
      </c>
      <c r="L76" s="167">
        <v>7</v>
      </c>
      <c r="M76" s="164">
        <v>10</v>
      </c>
      <c r="N76" s="164">
        <v>13</v>
      </c>
      <c r="O76" s="164"/>
      <c r="P76" s="165">
        <f t="shared" si="8"/>
        <v>16</v>
      </c>
      <c r="Q76" s="165">
        <f t="shared" si="7"/>
        <v>148</v>
      </c>
      <c r="R76" s="1670"/>
      <c r="T76" s="305"/>
      <c r="U76" s="321"/>
      <c r="V76" s="321" t="s">
        <v>1409</v>
      </c>
      <c r="W76" s="991"/>
      <c r="X76" s="305"/>
      <c r="Y76" s="321"/>
      <c r="Z76" s="321"/>
      <c r="AA76" s="321"/>
      <c r="AB76" s="321"/>
      <c r="AC76" s="342"/>
      <c r="AD76" s="2080"/>
      <c r="AE76" s="2081"/>
      <c r="AF76" s="2082"/>
      <c r="AG76" s="273"/>
      <c r="AH76" s="308"/>
      <c r="AI76" s="274"/>
      <c r="AJ76" s="274"/>
      <c r="AK76" s="274" t="s">
        <v>1409</v>
      </c>
      <c r="AL76" s="306" t="s">
        <v>1788</v>
      </c>
      <c r="AM76" s="2077" t="s">
        <v>1786</v>
      </c>
      <c r="AN76" s="2078"/>
      <c r="AO76" s="2078"/>
      <c r="AP76" s="2078"/>
      <c r="AQ76" s="2078"/>
      <c r="AR76" s="2079"/>
    </row>
    <row r="77" spans="1:44" ht="12.75" x14ac:dyDescent="0.2">
      <c r="A77" s="227" t="s">
        <v>1790</v>
      </c>
      <c r="B77" s="632" t="s">
        <v>527</v>
      </c>
      <c r="C77" s="206" t="s">
        <v>139</v>
      </c>
      <c r="D77" s="166">
        <v>2</v>
      </c>
      <c r="E77" s="163" t="s">
        <v>184</v>
      </c>
      <c r="F77" s="163" t="s">
        <v>184</v>
      </c>
      <c r="G77" s="163" t="s">
        <v>184</v>
      </c>
      <c r="H77" s="163" t="s">
        <v>184</v>
      </c>
      <c r="I77" s="164">
        <v>0</v>
      </c>
      <c r="J77" s="164">
        <v>2</v>
      </c>
      <c r="K77" s="164">
        <v>8</v>
      </c>
      <c r="L77" s="167">
        <v>7</v>
      </c>
      <c r="M77" s="164">
        <v>8</v>
      </c>
      <c r="N77" s="164">
        <v>13</v>
      </c>
      <c r="O77" s="164"/>
      <c r="P77" s="165">
        <f t="shared" si="8"/>
        <v>16</v>
      </c>
      <c r="Q77" s="165">
        <f t="shared" si="7"/>
        <v>160</v>
      </c>
      <c r="R77" s="1670"/>
      <c r="T77" s="305"/>
      <c r="U77" s="321"/>
      <c r="V77" s="321">
        <v>2</v>
      </c>
      <c r="W77" s="991"/>
      <c r="X77" s="305"/>
      <c r="Y77" s="321"/>
      <c r="Z77" s="321"/>
      <c r="AA77" s="321"/>
      <c r="AB77" s="321"/>
      <c r="AC77" s="342"/>
      <c r="AD77" s="2099"/>
      <c r="AE77" s="2100"/>
      <c r="AF77" s="2101"/>
      <c r="AG77" s="273"/>
      <c r="AH77" s="274"/>
      <c r="AI77" s="274"/>
      <c r="AJ77" s="274"/>
      <c r="AK77" s="274" t="s">
        <v>1787</v>
      </c>
      <c r="AL77" s="306"/>
      <c r="AM77" s="1628" t="s">
        <v>1425</v>
      </c>
      <c r="AN77" s="1629" t="s">
        <v>907</v>
      </c>
      <c r="AO77" s="1629"/>
      <c r="AP77" s="1629"/>
      <c r="AQ77" s="1629"/>
      <c r="AR77" s="303"/>
    </row>
    <row r="78" spans="1:44" ht="12.75" x14ac:dyDescent="0.2">
      <c r="A78" s="227"/>
      <c r="B78" s="633" t="s">
        <v>230</v>
      </c>
      <c r="C78" s="78" t="s">
        <v>904</v>
      </c>
      <c r="D78" s="169">
        <v>4</v>
      </c>
      <c r="E78" s="169">
        <v>4</v>
      </c>
      <c r="F78" s="169">
        <v>4</v>
      </c>
      <c r="G78" s="169">
        <v>4</v>
      </c>
      <c r="H78" s="169">
        <f>SUM(D79:D80)</f>
        <v>4</v>
      </c>
      <c r="I78" s="169">
        <f>SUM(I79:I80)</f>
        <v>2</v>
      </c>
      <c r="J78" s="169">
        <v>2</v>
      </c>
      <c r="K78" s="169">
        <f>SUM(K79:K80)</f>
        <v>34</v>
      </c>
      <c r="L78" s="170">
        <v>7</v>
      </c>
      <c r="M78" s="169">
        <f>SUM(M79:M80)</f>
        <v>0</v>
      </c>
      <c r="N78" s="169">
        <v>9</v>
      </c>
      <c r="O78" s="169"/>
      <c r="P78" s="161">
        <f t="shared" si="8"/>
        <v>36</v>
      </c>
      <c r="Q78" s="161">
        <f>SUM(Q79:Q80)</f>
        <v>244</v>
      </c>
      <c r="R78" s="876"/>
      <c r="T78" s="329"/>
      <c r="U78" s="320"/>
      <c r="V78" s="320"/>
      <c r="W78" s="580"/>
      <c r="X78" s="329"/>
      <c r="Y78" s="320"/>
      <c r="Z78" s="320"/>
      <c r="AA78" s="320"/>
      <c r="AB78" s="320"/>
      <c r="AC78" s="355"/>
      <c r="AD78" s="2112"/>
      <c r="AE78" s="2113"/>
      <c r="AF78" s="2114"/>
      <c r="AG78" s="329"/>
      <c r="AH78" s="320"/>
      <c r="AI78" s="320"/>
      <c r="AJ78" s="320"/>
      <c r="AK78" s="320"/>
      <c r="AL78" s="355"/>
      <c r="AM78" s="350"/>
      <c r="AN78" s="351"/>
      <c r="AO78" s="351"/>
      <c r="AP78" s="351"/>
      <c r="AQ78" s="351"/>
      <c r="AR78" s="352"/>
    </row>
    <row r="79" spans="1:44" ht="19.5" customHeight="1" x14ac:dyDescent="0.2">
      <c r="A79" s="609" t="s">
        <v>1347</v>
      </c>
      <c r="B79" s="253" t="s">
        <v>553</v>
      </c>
      <c r="C79" s="79" t="s">
        <v>66</v>
      </c>
      <c r="D79" s="172">
        <v>2</v>
      </c>
      <c r="E79" s="163" t="s">
        <v>184</v>
      </c>
      <c r="F79" s="163" t="s">
        <v>184</v>
      </c>
      <c r="G79" s="163" t="s">
        <v>184</v>
      </c>
      <c r="H79" s="163" t="s">
        <v>184</v>
      </c>
      <c r="I79" s="164">
        <v>2</v>
      </c>
      <c r="J79" s="164">
        <v>2</v>
      </c>
      <c r="K79" s="164">
        <v>14</v>
      </c>
      <c r="L79" s="167">
        <v>7</v>
      </c>
      <c r="M79" s="164">
        <v>0</v>
      </c>
      <c r="N79" s="164">
        <v>9</v>
      </c>
      <c r="O79" s="164"/>
      <c r="P79" s="165">
        <f>SUM(I79,K79,M79)</f>
        <v>16</v>
      </c>
      <c r="Q79" s="165">
        <f t="shared" si="7"/>
        <v>104</v>
      </c>
      <c r="R79" s="1670" t="s">
        <v>58</v>
      </c>
      <c r="T79" s="1483" t="s">
        <v>1473</v>
      </c>
      <c r="U79" s="321"/>
      <c r="V79" s="321"/>
      <c r="W79" s="991"/>
      <c r="X79" s="305"/>
      <c r="Y79" s="321"/>
      <c r="Z79" s="321"/>
      <c r="AA79" s="321"/>
      <c r="AB79" s="321"/>
      <c r="AC79" s="342"/>
      <c r="AD79" s="2080"/>
      <c r="AE79" s="2081"/>
      <c r="AF79" s="2082"/>
      <c r="AG79" s="1484" t="s">
        <v>1473</v>
      </c>
      <c r="AH79" s="308"/>
      <c r="AI79" s="274"/>
      <c r="AJ79" s="274"/>
      <c r="AK79" s="274"/>
      <c r="AL79" s="306"/>
      <c r="AM79" s="1337" t="s">
        <v>1885</v>
      </c>
      <c r="AN79" s="1629"/>
      <c r="AO79" s="1629"/>
      <c r="AP79" s="1629"/>
      <c r="AQ79" s="1629"/>
      <c r="AR79" s="303"/>
    </row>
    <row r="80" spans="1:44" s="68" customFormat="1" ht="18" customHeight="1" x14ac:dyDescent="0.2">
      <c r="A80" s="609" t="s">
        <v>1349</v>
      </c>
      <c r="B80" s="253" t="s">
        <v>552</v>
      </c>
      <c r="C80" s="79" t="s">
        <v>68</v>
      </c>
      <c r="D80" s="645">
        <v>2</v>
      </c>
      <c r="E80" s="971" t="s">
        <v>184</v>
      </c>
      <c r="F80" s="971" t="s">
        <v>184</v>
      </c>
      <c r="G80" s="971" t="s">
        <v>184</v>
      </c>
      <c r="H80" s="971" t="s">
        <v>184</v>
      </c>
      <c r="I80" s="605">
        <v>0</v>
      </c>
      <c r="J80" s="605">
        <v>2</v>
      </c>
      <c r="K80" s="605">
        <v>20</v>
      </c>
      <c r="L80" s="606">
        <v>7</v>
      </c>
      <c r="M80" s="605">
        <v>0</v>
      </c>
      <c r="N80" s="605">
        <v>9</v>
      </c>
      <c r="O80" s="605"/>
      <c r="P80" s="831">
        <f>SUM(I80,K80,M80)</f>
        <v>20</v>
      </c>
      <c r="Q80" s="831">
        <f t="shared" si="7"/>
        <v>140</v>
      </c>
      <c r="R80" s="1672" t="s">
        <v>58</v>
      </c>
      <c r="T80" s="832" t="s">
        <v>1416</v>
      </c>
      <c r="U80" s="833" t="s">
        <v>1416</v>
      </c>
      <c r="V80" s="958"/>
      <c r="W80" s="993"/>
      <c r="X80" s="832"/>
      <c r="Y80" s="838"/>
      <c r="Z80" s="833"/>
      <c r="AA80" s="833"/>
      <c r="AB80" s="833"/>
      <c r="AC80" s="958"/>
      <c r="AD80" s="2099"/>
      <c r="AE80" s="2100"/>
      <c r="AF80" s="2101"/>
      <c r="AG80" s="959" t="s">
        <v>1416</v>
      </c>
      <c r="AH80" s="836"/>
      <c r="AI80" s="960" t="s">
        <v>1416</v>
      </c>
      <c r="AJ80" s="960"/>
      <c r="AK80" s="960"/>
      <c r="AL80" s="961"/>
      <c r="AM80" s="2005" t="s">
        <v>1562</v>
      </c>
      <c r="AN80" s="2006"/>
      <c r="AO80" s="2006"/>
      <c r="AP80" s="2006"/>
      <c r="AQ80" s="2006"/>
      <c r="AR80" s="2007"/>
    </row>
    <row r="81" spans="1:44" ht="34.5" customHeight="1" x14ac:dyDescent="0.2">
      <c r="A81" s="227"/>
      <c r="B81" s="633" t="s">
        <v>232</v>
      </c>
      <c r="C81" s="78" t="s">
        <v>903</v>
      </c>
      <c r="D81" s="169">
        <v>4</v>
      </c>
      <c r="E81" s="169">
        <v>4</v>
      </c>
      <c r="F81" s="169">
        <v>4</v>
      </c>
      <c r="G81" s="169">
        <v>4</v>
      </c>
      <c r="H81" s="169">
        <v>5</v>
      </c>
      <c r="I81" s="169">
        <f>SUM(I82:I83)</f>
        <v>0</v>
      </c>
      <c r="J81" s="169">
        <v>2</v>
      </c>
      <c r="K81" s="169">
        <f>SUM(K82:K83)</f>
        <v>36</v>
      </c>
      <c r="L81" s="170">
        <v>6</v>
      </c>
      <c r="M81" s="169">
        <f>SUM(M82:M83)</f>
        <v>0</v>
      </c>
      <c r="N81" s="169">
        <v>9</v>
      </c>
      <c r="O81" s="169"/>
      <c r="P81" s="161">
        <f t="shared" ref="P81:P83" si="9">SUM(I81,K81,M81)</f>
        <v>36</v>
      </c>
      <c r="Q81" s="161">
        <f>SUM(Q82:Q83)</f>
        <v>96</v>
      </c>
      <c r="R81" s="876"/>
      <c r="T81" s="329"/>
      <c r="U81" s="320"/>
      <c r="V81" s="320"/>
      <c r="W81" s="580"/>
      <c r="X81" s="329"/>
      <c r="Y81" s="320"/>
      <c r="Z81" s="320"/>
      <c r="AA81" s="320"/>
      <c r="AB81" s="320"/>
      <c r="AC81" s="355"/>
      <c r="AD81" s="2112"/>
      <c r="AE81" s="2113"/>
      <c r="AF81" s="2114"/>
      <c r="AG81" s="329"/>
      <c r="AH81" s="320"/>
      <c r="AI81" s="320"/>
      <c r="AJ81" s="320"/>
      <c r="AK81" s="320"/>
      <c r="AL81" s="355"/>
      <c r="AM81" s="350"/>
      <c r="AN81" s="351"/>
      <c r="AO81" s="351"/>
      <c r="AP81" s="351"/>
      <c r="AQ81" s="351"/>
      <c r="AR81" s="352"/>
    </row>
    <row r="82" spans="1:44" s="68" customFormat="1" ht="12.75" x14ac:dyDescent="0.2">
      <c r="A82" s="609" t="s">
        <v>1348</v>
      </c>
      <c r="B82" s="253" t="s">
        <v>528</v>
      </c>
      <c r="C82" s="79" t="s">
        <v>69</v>
      </c>
      <c r="D82" s="645">
        <v>2</v>
      </c>
      <c r="E82" s="971" t="s">
        <v>184</v>
      </c>
      <c r="F82" s="971" t="s">
        <v>184</v>
      </c>
      <c r="G82" s="971" t="s">
        <v>184</v>
      </c>
      <c r="H82" s="971" t="s">
        <v>184</v>
      </c>
      <c r="I82" s="605">
        <v>0</v>
      </c>
      <c r="J82" s="605">
        <v>2</v>
      </c>
      <c r="K82" s="605">
        <v>20</v>
      </c>
      <c r="L82" s="606">
        <v>6</v>
      </c>
      <c r="M82" s="605">
        <v>0</v>
      </c>
      <c r="N82" s="605">
        <v>9</v>
      </c>
      <c r="O82" s="605"/>
      <c r="P82" s="1635">
        <f t="shared" si="9"/>
        <v>20</v>
      </c>
      <c r="Q82" s="1635">
        <v>0</v>
      </c>
      <c r="R82" s="1672"/>
      <c r="T82" s="832" t="s">
        <v>1409</v>
      </c>
      <c r="U82" s="833"/>
      <c r="V82" s="833"/>
      <c r="W82" s="993"/>
      <c r="X82" s="832"/>
      <c r="Y82" s="833"/>
      <c r="Z82" s="833"/>
      <c r="AA82" s="833"/>
      <c r="AB82" s="833"/>
      <c r="AC82" s="958"/>
      <c r="AD82" s="2099"/>
      <c r="AE82" s="2100"/>
      <c r="AF82" s="2101"/>
      <c r="AG82" s="959" t="s">
        <v>1409</v>
      </c>
      <c r="AH82" s="836"/>
      <c r="AI82" s="960"/>
      <c r="AJ82" s="960"/>
      <c r="AK82" s="960"/>
      <c r="AL82" s="961"/>
      <c r="AM82" s="1011" t="s">
        <v>1431</v>
      </c>
      <c r="AN82" s="833"/>
      <c r="AO82" s="833"/>
      <c r="AP82" s="833"/>
      <c r="AQ82" s="833"/>
      <c r="AR82" s="958"/>
    </row>
    <row r="83" spans="1:44" ht="22.5" customHeight="1" x14ac:dyDescent="0.2">
      <c r="A83" s="227"/>
      <c r="B83" s="632" t="s">
        <v>529</v>
      </c>
      <c r="C83" s="77" t="s">
        <v>140</v>
      </c>
      <c r="D83" s="166">
        <v>2</v>
      </c>
      <c r="E83" s="163" t="s">
        <v>184</v>
      </c>
      <c r="F83" s="163" t="s">
        <v>184</v>
      </c>
      <c r="G83" s="163" t="s">
        <v>184</v>
      </c>
      <c r="H83" s="2238"/>
      <c r="I83" s="164">
        <v>0</v>
      </c>
      <c r="J83" s="164">
        <v>2</v>
      </c>
      <c r="K83" s="164">
        <v>16</v>
      </c>
      <c r="L83" s="167">
        <v>6</v>
      </c>
      <c r="M83" s="164">
        <v>0</v>
      </c>
      <c r="N83" s="164">
        <v>9</v>
      </c>
      <c r="O83" s="164"/>
      <c r="P83" s="165">
        <f t="shared" si="9"/>
        <v>16</v>
      </c>
      <c r="Q83" s="1640">
        <f t="shared" si="7"/>
        <v>96</v>
      </c>
      <c r="R83" s="1670" t="s">
        <v>1298</v>
      </c>
      <c r="T83" s="1616"/>
      <c r="U83" s="1617"/>
      <c r="V83" s="1617"/>
      <c r="W83" s="987"/>
      <c r="X83" s="1616">
        <v>2</v>
      </c>
      <c r="Y83" s="1617" t="s">
        <v>908</v>
      </c>
      <c r="Z83" s="1617"/>
      <c r="AA83" s="1617"/>
      <c r="AB83" s="1617"/>
      <c r="AC83" s="1626"/>
      <c r="AD83" s="2080"/>
      <c r="AE83" s="2081"/>
      <c r="AF83" s="2082"/>
      <c r="AG83" s="307">
        <v>2</v>
      </c>
      <c r="AH83" s="308" t="s">
        <v>908</v>
      </c>
      <c r="AI83" s="274"/>
      <c r="AJ83" s="274"/>
      <c r="AK83" s="274"/>
      <c r="AL83" s="306"/>
      <c r="AM83" s="1628" t="s">
        <v>1425</v>
      </c>
      <c r="AN83" s="1629" t="s">
        <v>907</v>
      </c>
      <c r="AO83" s="1629"/>
      <c r="AP83" s="1629"/>
      <c r="AQ83" s="1629"/>
      <c r="AR83" s="303"/>
    </row>
    <row r="84" spans="1:44" ht="15" customHeight="1" thickBot="1" x14ac:dyDescent="0.25">
      <c r="A84" s="641" t="s">
        <v>1356</v>
      </c>
      <c r="B84" s="675" t="s">
        <v>576</v>
      </c>
      <c r="C84" s="209" t="s">
        <v>577</v>
      </c>
      <c r="D84" s="183">
        <v>3</v>
      </c>
      <c r="E84" s="210"/>
      <c r="F84" s="210"/>
      <c r="G84" s="210"/>
      <c r="H84" s="208" t="s">
        <v>221</v>
      </c>
      <c r="I84" s="184"/>
      <c r="J84" s="184"/>
      <c r="K84" s="184"/>
      <c r="L84" s="185"/>
      <c r="M84" s="184"/>
      <c r="N84" s="184"/>
      <c r="O84" s="184"/>
      <c r="P84" s="186"/>
      <c r="Q84" s="1636"/>
      <c r="R84" s="1673"/>
      <c r="T84" s="794" t="s">
        <v>575</v>
      </c>
      <c r="U84" s="299"/>
      <c r="V84" s="299"/>
      <c r="W84" s="995"/>
      <c r="X84" s="298"/>
      <c r="Y84" s="299"/>
      <c r="Z84" s="299"/>
      <c r="AA84" s="299"/>
      <c r="AB84" s="299"/>
      <c r="AC84" s="314"/>
      <c r="AD84" s="2117"/>
      <c r="AE84" s="2118"/>
      <c r="AF84" s="2119"/>
      <c r="AG84" s="315"/>
      <c r="AH84" s="511"/>
      <c r="AI84" s="313"/>
      <c r="AJ84" s="313"/>
      <c r="AK84" s="313"/>
      <c r="AL84" s="316"/>
      <c r="AM84" s="794" t="s">
        <v>575</v>
      </c>
      <c r="AN84" s="536"/>
      <c r="AO84" s="536"/>
      <c r="AP84" s="536"/>
      <c r="AQ84" s="536"/>
      <c r="AR84" s="537"/>
    </row>
    <row r="85" spans="1:44" ht="15" customHeight="1" x14ac:dyDescent="0.2">
      <c r="C85" s="211" t="s">
        <v>33</v>
      </c>
      <c r="D85" s="212">
        <f t="shared" ref="D85:G85" si="10">SUM(D65,D73,D78,D81)</f>
        <v>28</v>
      </c>
      <c r="E85" s="212">
        <f t="shared" si="10"/>
        <v>28</v>
      </c>
      <c r="F85" s="212">
        <f t="shared" si="10"/>
        <v>28</v>
      </c>
      <c r="G85" s="212">
        <f t="shared" si="10"/>
        <v>28</v>
      </c>
      <c r="H85" s="212">
        <f>SUM(H65,H73,H78,H81)</f>
        <v>30</v>
      </c>
      <c r="I85" s="212">
        <f>SUM(I65,I73,I78,I81)</f>
        <v>84</v>
      </c>
      <c r="J85" s="213">
        <v>2</v>
      </c>
      <c r="K85" s="212">
        <f>SUM(K65,K73,K78,K81)</f>
        <v>88</v>
      </c>
      <c r="L85" s="214">
        <v>7</v>
      </c>
      <c r="M85" s="212">
        <f>SUM(M65,M73,M78,M81)</f>
        <v>60</v>
      </c>
      <c r="N85" s="213">
        <v>13</v>
      </c>
      <c r="O85" s="212">
        <f>SUM(O65,O73,O78,O81)</f>
        <v>16</v>
      </c>
      <c r="P85" s="212">
        <f>SUM(P65,P73,P78,P81,O85)</f>
        <v>264</v>
      </c>
      <c r="Q85" s="1644">
        <f>SUM(Q65,Q73,Q78,Q81)</f>
        <v>1460</v>
      </c>
      <c r="R85" s="1679"/>
      <c r="T85" s="368"/>
      <c r="U85" s="368"/>
      <c r="V85" s="368"/>
      <c r="W85" s="368"/>
      <c r="X85" s="368"/>
      <c r="Y85" s="368"/>
      <c r="Z85" s="368"/>
      <c r="AA85" s="368"/>
      <c r="AB85" s="368"/>
      <c r="AC85" s="368"/>
      <c r="AD85" s="368"/>
      <c r="AE85" s="368"/>
      <c r="AF85" s="368"/>
      <c r="AG85" s="368"/>
      <c r="AH85" s="368"/>
      <c r="AI85" s="368"/>
      <c r="AJ85" s="368"/>
      <c r="AK85" s="368"/>
      <c r="AL85" s="368"/>
      <c r="AM85" s="368"/>
      <c r="AN85" s="368"/>
      <c r="AO85" s="368"/>
      <c r="AP85" s="368"/>
      <c r="AQ85" s="368"/>
      <c r="AR85" s="368"/>
    </row>
    <row r="86" spans="1:44" ht="15" customHeight="1" thickBot="1" x14ac:dyDescent="0.25">
      <c r="C86" s="196"/>
      <c r="D86" s="197"/>
      <c r="E86" s="197"/>
      <c r="F86" s="197"/>
      <c r="G86" s="197"/>
      <c r="H86" s="197"/>
      <c r="I86" s="197"/>
      <c r="J86" s="198"/>
      <c r="K86" s="197"/>
      <c r="L86" s="199"/>
      <c r="M86" s="197"/>
      <c r="N86" s="198"/>
      <c r="O86" s="197"/>
      <c r="P86" s="197"/>
      <c r="Q86" s="200"/>
      <c r="T86" s="368"/>
      <c r="AD86" s="300"/>
      <c r="AE86" s="300"/>
      <c r="AF86" s="300"/>
      <c r="AG86" s="300"/>
      <c r="AH86" s="300"/>
      <c r="AI86" s="300"/>
      <c r="AJ86" s="300"/>
      <c r="AK86" s="300"/>
      <c r="AL86" s="300"/>
    </row>
    <row r="87" spans="1:44" ht="23.25" customHeight="1" thickBot="1" x14ac:dyDescent="0.25">
      <c r="C87" s="196"/>
      <c r="D87" s="197"/>
      <c r="E87" s="197"/>
      <c r="F87" s="197"/>
      <c r="G87" s="197"/>
      <c r="H87" s="197"/>
      <c r="I87" s="197"/>
      <c r="J87" s="198"/>
      <c r="K87" s="197"/>
      <c r="L87" s="199"/>
      <c r="M87" s="197"/>
      <c r="N87" s="198"/>
      <c r="O87" s="197"/>
      <c r="P87" s="197"/>
      <c r="Q87" s="200"/>
      <c r="T87" s="1977" t="s">
        <v>561</v>
      </c>
      <c r="U87" s="1978"/>
      <c r="V87" s="1979"/>
      <c r="W87" s="2134" t="s">
        <v>906</v>
      </c>
      <c r="X87" s="2130" t="s">
        <v>562</v>
      </c>
      <c r="Y87" s="2130"/>
      <c r="Z87" s="2130"/>
      <c r="AA87" s="2130"/>
      <c r="AB87" s="2130"/>
      <c r="AC87" s="2130"/>
      <c r="AD87" s="2083" t="s">
        <v>906</v>
      </c>
      <c r="AE87" s="2084"/>
      <c r="AF87" s="2085"/>
      <c r="AG87" s="2105" t="s">
        <v>564</v>
      </c>
      <c r="AH87" s="1971"/>
      <c r="AI87" s="1971"/>
      <c r="AJ87" s="1971"/>
      <c r="AK87" s="1971"/>
      <c r="AL87" s="1972"/>
      <c r="AM87" s="2096" t="s">
        <v>565</v>
      </c>
      <c r="AN87" s="2097"/>
      <c r="AO87" s="2097"/>
      <c r="AP87" s="2097"/>
      <c r="AQ87" s="2097"/>
      <c r="AR87" s="2098"/>
    </row>
    <row r="88" spans="1:44" ht="21.75" customHeight="1" x14ac:dyDescent="0.2">
      <c r="C88" s="488"/>
      <c r="D88" s="197"/>
      <c r="E88" s="197"/>
      <c r="F88" s="197"/>
      <c r="G88" s="197"/>
      <c r="H88" s="197"/>
      <c r="I88" s="197"/>
      <c r="J88" s="198"/>
      <c r="K88" s="197"/>
      <c r="L88" s="199"/>
      <c r="M88" s="197"/>
      <c r="N88" s="198"/>
      <c r="O88" s="198"/>
      <c r="P88" s="197"/>
      <c r="Q88" s="200"/>
      <c r="T88" s="1616" t="s">
        <v>566</v>
      </c>
      <c r="U88" s="1617" t="s">
        <v>568</v>
      </c>
      <c r="V88" s="1626" t="s">
        <v>570</v>
      </c>
      <c r="W88" s="2135"/>
      <c r="X88" s="2014" t="s">
        <v>566</v>
      </c>
      <c r="Y88" s="1976"/>
      <c r="Z88" s="1976" t="s">
        <v>572</v>
      </c>
      <c r="AA88" s="1976"/>
      <c r="AB88" s="1976" t="s">
        <v>570</v>
      </c>
      <c r="AC88" s="1976"/>
      <c r="AD88" s="996"/>
      <c r="AE88" s="997"/>
      <c r="AF88" s="998"/>
      <c r="AG88" s="2019" t="s">
        <v>566</v>
      </c>
      <c r="AH88" s="2000"/>
      <c r="AI88" s="2019" t="s">
        <v>572</v>
      </c>
      <c r="AJ88" s="2000"/>
      <c r="AK88" s="2019" t="s">
        <v>570</v>
      </c>
      <c r="AL88" s="1990"/>
      <c r="AM88" s="2062" t="s">
        <v>566</v>
      </c>
      <c r="AN88" s="2063"/>
      <c r="AO88" s="2064" t="s">
        <v>572</v>
      </c>
      <c r="AP88" s="2063"/>
      <c r="AQ88" s="2064" t="s">
        <v>570</v>
      </c>
      <c r="AR88" s="2065"/>
    </row>
    <row r="89" spans="1:44" ht="39" customHeight="1" thickBot="1" x14ac:dyDescent="0.25">
      <c r="A89" s="672" t="s">
        <v>1341</v>
      </c>
      <c r="B89" s="669" t="s">
        <v>646</v>
      </c>
      <c r="C89" s="149" t="s">
        <v>17</v>
      </c>
      <c r="D89" s="202" t="s">
        <v>5</v>
      </c>
      <c r="E89" s="202" t="s">
        <v>183</v>
      </c>
      <c r="F89" s="202" t="s">
        <v>182</v>
      </c>
      <c r="G89" s="202" t="s">
        <v>227</v>
      </c>
      <c r="H89" s="202" t="s">
        <v>228</v>
      </c>
      <c r="I89" s="203" t="s">
        <v>7</v>
      </c>
      <c r="J89" s="154" t="s">
        <v>8</v>
      </c>
      <c r="K89" s="155" t="s">
        <v>9</v>
      </c>
      <c r="L89" s="156" t="s">
        <v>8</v>
      </c>
      <c r="M89" s="155" t="s">
        <v>10</v>
      </c>
      <c r="N89" s="156" t="s">
        <v>11</v>
      </c>
      <c r="O89" s="156" t="s">
        <v>1782</v>
      </c>
      <c r="P89" s="157" t="s">
        <v>12</v>
      </c>
      <c r="Q89" s="155" t="s">
        <v>13</v>
      </c>
      <c r="R89" s="1669" t="s">
        <v>14</v>
      </c>
      <c r="T89" s="298" t="s">
        <v>573</v>
      </c>
      <c r="U89" s="299" t="s">
        <v>573</v>
      </c>
      <c r="V89" s="314" t="s">
        <v>573</v>
      </c>
      <c r="W89" s="987"/>
      <c r="X89" s="357" t="s">
        <v>573</v>
      </c>
      <c r="Y89" s="299" t="s">
        <v>574</v>
      </c>
      <c r="Z89" s="299" t="s">
        <v>573</v>
      </c>
      <c r="AA89" s="299" t="s">
        <v>574</v>
      </c>
      <c r="AB89" s="299" t="s">
        <v>573</v>
      </c>
      <c r="AC89" s="299" t="s">
        <v>574</v>
      </c>
      <c r="AD89" s="2080" t="s">
        <v>573</v>
      </c>
      <c r="AE89" s="2081"/>
      <c r="AF89" s="2082"/>
      <c r="AG89" s="313" t="s">
        <v>573</v>
      </c>
      <c r="AH89" s="313" t="s">
        <v>574</v>
      </c>
      <c r="AI89" s="313" t="s">
        <v>573</v>
      </c>
      <c r="AJ89" s="313" t="s">
        <v>574</v>
      </c>
      <c r="AK89" s="313" t="s">
        <v>573</v>
      </c>
      <c r="AL89" s="316" t="s">
        <v>574</v>
      </c>
      <c r="AM89" s="380" t="s">
        <v>573</v>
      </c>
      <c r="AN89" s="381" t="s">
        <v>574</v>
      </c>
      <c r="AO89" s="381" t="s">
        <v>573</v>
      </c>
      <c r="AP89" s="381" t="s">
        <v>574</v>
      </c>
      <c r="AQ89" s="381" t="s">
        <v>573</v>
      </c>
      <c r="AR89" s="382" t="s">
        <v>574</v>
      </c>
    </row>
    <row r="90" spans="1:44" ht="15" customHeight="1" thickBot="1" x14ac:dyDescent="0.25">
      <c r="A90" s="227"/>
      <c r="B90" s="633" t="s">
        <v>234</v>
      </c>
      <c r="C90" s="566" t="s">
        <v>892</v>
      </c>
      <c r="D90" s="169"/>
      <c r="E90" s="102">
        <f>SUM(D91,D92,D93,D94)</f>
        <v>8</v>
      </c>
      <c r="F90" s="102">
        <f>D91+D92+D93+D94+D95</f>
        <v>10</v>
      </c>
      <c r="G90" s="101">
        <v>10</v>
      </c>
      <c r="H90" s="1695">
        <v>11</v>
      </c>
      <c r="I90" s="204">
        <f>SUM(I91:I95)</f>
        <v>28</v>
      </c>
      <c r="J90" s="160">
        <v>2</v>
      </c>
      <c r="K90" s="160">
        <f>SUM(K91:K95)</f>
        <v>40</v>
      </c>
      <c r="L90" s="160">
        <v>7</v>
      </c>
      <c r="M90" s="160">
        <f>SUM(M91:M95)</f>
        <v>12</v>
      </c>
      <c r="N90" s="160">
        <v>3</v>
      </c>
      <c r="O90" s="160"/>
      <c r="P90" s="161">
        <f>SUM(I90,K90,M90)</f>
        <v>80</v>
      </c>
      <c r="Q90" s="161">
        <f>SUM(Q91:Q95)</f>
        <v>461</v>
      </c>
      <c r="R90" s="876"/>
      <c r="T90" s="322"/>
      <c r="U90" s="323"/>
      <c r="V90" s="525"/>
      <c r="W90" s="995" t="s">
        <v>573</v>
      </c>
      <c r="X90" s="795"/>
      <c r="Y90" s="323"/>
      <c r="Z90" s="323"/>
      <c r="AA90" s="323"/>
      <c r="AB90" s="323"/>
      <c r="AC90" s="323"/>
      <c r="AD90" s="2102"/>
      <c r="AE90" s="2103"/>
      <c r="AF90" s="2104"/>
      <c r="AG90" s="323"/>
      <c r="AH90" s="323"/>
      <c r="AI90" s="323"/>
      <c r="AJ90" s="323"/>
      <c r="AK90" s="323"/>
      <c r="AL90" s="525"/>
      <c r="AM90" s="505"/>
      <c r="AN90" s="505"/>
      <c r="AO90" s="505"/>
      <c r="AP90" s="505"/>
      <c r="AQ90" s="505"/>
      <c r="AR90" s="505"/>
    </row>
    <row r="91" spans="1:44" ht="18" customHeight="1" x14ac:dyDescent="0.2">
      <c r="A91" s="227" t="s">
        <v>1485</v>
      </c>
      <c r="B91" s="632" t="s">
        <v>530</v>
      </c>
      <c r="C91" s="206" t="s">
        <v>141</v>
      </c>
      <c r="D91" s="163">
        <v>2</v>
      </c>
      <c r="E91" s="205" t="s">
        <v>184</v>
      </c>
      <c r="F91" s="205" t="s">
        <v>184</v>
      </c>
      <c r="G91" s="205" t="s">
        <v>184</v>
      </c>
      <c r="H91" s="205" t="s">
        <v>184</v>
      </c>
      <c r="I91" s="164">
        <v>0</v>
      </c>
      <c r="J91" s="164">
        <v>2</v>
      </c>
      <c r="K91" s="164">
        <v>12</v>
      </c>
      <c r="L91" s="164">
        <v>7</v>
      </c>
      <c r="M91" s="164">
        <v>4</v>
      </c>
      <c r="N91" s="164">
        <v>13</v>
      </c>
      <c r="O91" s="164"/>
      <c r="P91" s="165">
        <f>SUM(I91,K91,M91)</f>
        <v>16</v>
      </c>
      <c r="Q91" s="165">
        <f t="shared" ref="Q91:Q114" si="11">(((I91*1.5)*J91)+(K91*L91)+(M91*N91))</f>
        <v>136</v>
      </c>
      <c r="R91" s="1680" t="s">
        <v>212</v>
      </c>
      <c r="T91" s="325"/>
      <c r="U91" s="474"/>
      <c r="V91" s="475"/>
      <c r="W91" s="986" t="s">
        <v>1409</v>
      </c>
      <c r="X91" s="338" t="s">
        <v>19</v>
      </c>
      <c r="Y91" s="474" t="s">
        <v>19</v>
      </c>
      <c r="Z91" s="474"/>
      <c r="AA91" s="474"/>
      <c r="AB91" s="474"/>
      <c r="AC91" s="474"/>
      <c r="AD91" s="2080" t="s">
        <v>1409</v>
      </c>
      <c r="AE91" s="2081"/>
      <c r="AF91" s="2082"/>
      <c r="AG91" s="308" t="s">
        <v>19</v>
      </c>
      <c r="AH91" s="308" t="s">
        <v>19</v>
      </c>
      <c r="AI91" s="308"/>
      <c r="AJ91" s="308"/>
      <c r="AK91" s="308"/>
      <c r="AL91" s="309"/>
      <c r="AM91" s="727" t="s">
        <v>1411</v>
      </c>
      <c r="AN91" s="311"/>
      <c r="AO91" s="311"/>
      <c r="AP91" s="311"/>
      <c r="AQ91" s="311"/>
      <c r="AR91" s="312"/>
    </row>
    <row r="92" spans="1:44" ht="15" customHeight="1" x14ac:dyDescent="0.2">
      <c r="A92" s="227" t="s">
        <v>1791</v>
      </c>
      <c r="B92" s="632" t="s">
        <v>461</v>
      </c>
      <c r="C92" s="206" t="s">
        <v>142</v>
      </c>
      <c r="D92" s="166">
        <v>2</v>
      </c>
      <c r="E92" s="166" t="s">
        <v>184</v>
      </c>
      <c r="F92" s="166" t="s">
        <v>184</v>
      </c>
      <c r="G92" s="166" t="s">
        <v>184</v>
      </c>
      <c r="H92" s="166" t="s">
        <v>184</v>
      </c>
      <c r="I92" s="164">
        <v>12</v>
      </c>
      <c r="J92" s="164">
        <v>2</v>
      </c>
      <c r="K92" s="167">
        <v>4</v>
      </c>
      <c r="L92" s="164">
        <v>7</v>
      </c>
      <c r="M92" s="164">
        <v>0</v>
      </c>
      <c r="N92" s="164">
        <v>13</v>
      </c>
      <c r="O92" s="164"/>
      <c r="P92" s="165">
        <f t="shared" ref="P92:P104" si="12">SUM(I92,K92,M92)</f>
        <v>16</v>
      </c>
      <c r="Q92" s="165">
        <f t="shared" si="11"/>
        <v>64</v>
      </c>
      <c r="R92" s="1680" t="s">
        <v>905</v>
      </c>
      <c r="T92" s="1616" t="s">
        <v>19</v>
      </c>
      <c r="U92" s="1617" t="s">
        <v>19</v>
      </c>
      <c r="V92" s="1626"/>
      <c r="W92" s="987"/>
      <c r="X92" s="1619">
        <v>2</v>
      </c>
      <c r="Y92" s="474" t="s">
        <v>907</v>
      </c>
      <c r="Z92" s="1617"/>
      <c r="AA92" s="1617"/>
      <c r="AB92" s="1617"/>
      <c r="AC92" s="1617"/>
      <c r="AD92" s="2080"/>
      <c r="AE92" s="2081"/>
      <c r="AF92" s="2082"/>
      <c r="AG92" s="274">
        <v>2</v>
      </c>
      <c r="AH92" s="308" t="s">
        <v>907</v>
      </c>
      <c r="AI92" s="274"/>
      <c r="AJ92" s="274"/>
      <c r="AK92" s="274"/>
      <c r="AL92" s="306"/>
      <c r="AM92" s="1628" t="s">
        <v>1425</v>
      </c>
      <c r="AN92" s="311" t="s">
        <v>907</v>
      </c>
      <c r="AO92" s="1629"/>
      <c r="AP92" s="1629"/>
      <c r="AQ92" s="1629"/>
      <c r="AR92" s="303"/>
    </row>
    <row r="93" spans="1:44" ht="20.25" customHeight="1" x14ac:dyDescent="0.2">
      <c r="A93" s="227" t="s">
        <v>1486</v>
      </c>
      <c r="B93" s="632" t="s">
        <v>462</v>
      </c>
      <c r="C93" s="206" t="s">
        <v>144</v>
      </c>
      <c r="D93" s="166">
        <v>2</v>
      </c>
      <c r="E93" s="166" t="s">
        <v>184</v>
      </c>
      <c r="F93" s="166" t="s">
        <v>184</v>
      </c>
      <c r="G93" s="166" t="s">
        <v>184</v>
      </c>
      <c r="H93" s="166"/>
      <c r="I93" s="164">
        <v>0</v>
      </c>
      <c r="J93" s="164">
        <v>2</v>
      </c>
      <c r="K93" s="167">
        <v>12</v>
      </c>
      <c r="L93" s="164">
        <v>6</v>
      </c>
      <c r="M93" s="164">
        <v>4</v>
      </c>
      <c r="N93" s="164">
        <v>12</v>
      </c>
      <c r="O93" s="164"/>
      <c r="P93" s="165">
        <f t="shared" si="12"/>
        <v>16</v>
      </c>
      <c r="Q93" s="165">
        <f t="shared" si="11"/>
        <v>120</v>
      </c>
      <c r="R93" s="1680" t="s">
        <v>905</v>
      </c>
      <c r="T93" s="1616" t="s">
        <v>19</v>
      </c>
      <c r="U93" s="1617"/>
      <c r="V93" s="1626" t="s">
        <v>1409</v>
      </c>
      <c r="W93" s="987"/>
      <c r="X93" s="1619" t="s">
        <v>19</v>
      </c>
      <c r="Y93" s="474" t="s">
        <v>19</v>
      </c>
      <c r="Z93" s="1617"/>
      <c r="AA93" s="1617"/>
      <c r="AB93" s="1617"/>
      <c r="AC93" s="1617"/>
      <c r="AD93" s="2080"/>
      <c r="AE93" s="2081"/>
      <c r="AF93" s="2082"/>
      <c r="AG93" s="274" t="s">
        <v>19</v>
      </c>
      <c r="AH93" s="274" t="s">
        <v>19</v>
      </c>
      <c r="AI93" s="274"/>
      <c r="AJ93" s="274"/>
      <c r="AK93" s="274"/>
      <c r="AL93" s="306"/>
      <c r="AM93" s="2077" t="s">
        <v>1786</v>
      </c>
      <c r="AN93" s="2078"/>
      <c r="AO93" s="2078"/>
      <c r="AP93" s="2078"/>
      <c r="AQ93" s="2078"/>
      <c r="AR93" s="2079"/>
    </row>
    <row r="94" spans="1:44" ht="18.75" customHeight="1" x14ac:dyDescent="0.2">
      <c r="A94" s="227" t="s">
        <v>1486</v>
      </c>
      <c r="B94" s="632" t="s">
        <v>463</v>
      </c>
      <c r="C94" s="206" t="s">
        <v>145</v>
      </c>
      <c r="D94" s="163">
        <v>2</v>
      </c>
      <c r="E94" s="163" t="s">
        <v>184</v>
      </c>
      <c r="F94" s="163" t="s">
        <v>184</v>
      </c>
      <c r="G94" s="163" t="s">
        <v>184</v>
      </c>
      <c r="H94" s="2238"/>
      <c r="I94" s="164">
        <v>10</v>
      </c>
      <c r="J94" s="164">
        <v>2</v>
      </c>
      <c r="K94" s="164">
        <v>6</v>
      </c>
      <c r="L94" s="164">
        <v>6</v>
      </c>
      <c r="M94" s="164">
        <v>0</v>
      </c>
      <c r="N94" s="164">
        <v>0</v>
      </c>
      <c r="O94" s="164"/>
      <c r="P94" s="165">
        <f t="shared" si="12"/>
        <v>16</v>
      </c>
      <c r="Q94" s="165">
        <f t="shared" si="11"/>
        <v>66</v>
      </c>
      <c r="R94" s="1680" t="s">
        <v>1299</v>
      </c>
      <c r="T94" s="1616" t="s">
        <v>19</v>
      </c>
      <c r="U94" s="1617"/>
      <c r="V94" s="1626"/>
      <c r="W94" s="987"/>
      <c r="X94" s="1619">
        <v>2</v>
      </c>
      <c r="Y94" s="474" t="s">
        <v>908</v>
      </c>
      <c r="Z94" s="1617"/>
      <c r="AA94" s="1617"/>
      <c r="AB94" s="1617"/>
      <c r="AC94" s="1617"/>
      <c r="AD94" s="2080"/>
      <c r="AE94" s="2081"/>
      <c r="AF94" s="2082"/>
      <c r="AG94" s="274">
        <v>2</v>
      </c>
      <c r="AH94" s="274" t="s">
        <v>908</v>
      </c>
      <c r="AI94" s="274"/>
      <c r="AJ94" s="274"/>
      <c r="AK94" s="274"/>
      <c r="AL94" s="306"/>
      <c r="AM94" s="1628" t="s">
        <v>1425</v>
      </c>
      <c r="AN94" s="311" t="s">
        <v>907</v>
      </c>
      <c r="AO94" s="1629"/>
      <c r="AP94" s="1629"/>
      <c r="AQ94" s="1629"/>
      <c r="AR94" s="303"/>
    </row>
    <row r="95" spans="1:44" s="90" customFormat="1" ht="23.25" customHeight="1" x14ac:dyDescent="0.2">
      <c r="A95" s="620" t="s">
        <v>1792</v>
      </c>
      <c r="B95" s="254" t="s">
        <v>464</v>
      </c>
      <c r="C95" s="206" t="s">
        <v>146</v>
      </c>
      <c r="D95" s="219">
        <v>2</v>
      </c>
      <c r="E95" s="219"/>
      <c r="F95" s="219" t="s">
        <v>184</v>
      </c>
      <c r="G95" s="219" t="s">
        <v>184</v>
      </c>
      <c r="H95" s="219" t="s">
        <v>184</v>
      </c>
      <c r="I95" s="233">
        <v>6</v>
      </c>
      <c r="J95" s="220">
        <v>1</v>
      </c>
      <c r="K95" s="220">
        <v>6</v>
      </c>
      <c r="L95" s="1645">
        <v>5</v>
      </c>
      <c r="M95" s="1645">
        <v>4</v>
      </c>
      <c r="N95" s="1645">
        <v>9</v>
      </c>
      <c r="O95" s="1645"/>
      <c r="P95" s="1646">
        <f t="shared" si="12"/>
        <v>16</v>
      </c>
      <c r="Q95" s="1646">
        <f t="shared" si="11"/>
        <v>75</v>
      </c>
      <c r="R95" s="1681" t="s">
        <v>214</v>
      </c>
      <c r="T95" s="362" t="s">
        <v>19</v>
      </c>
      <c r="U95" s="217"/>
      <c r="V95" s="364"/>
      <c r="W95" s="1456"/>
      <c r="X95" s="796">
        <v>2</v>
      </c>
      <c r="Y95" s="217" t="s">
        <v>910</v>
      </c>
      <c r="Z95" s="217"/>
      <c r="AA95" s="217"/>
      <c r="AB95" s="217"/>
      <c r="AC95" s="217"/>
      <c r="AD95" s="2106"/>
      <c r="AE95" s="2107"/>
      <c r="AF95" s="2108"/>
      <c r="AG95" s="1457">
        <v>2</v>
      </c>
      <c r="AH95" s="1457" t="s">
        <v>910</v>
      </c>
      <c r="AI95" s="1457"/>
      <c r="AJ95" s="1457"/>
      <c r="AK95" s="1457"/>
      <c r="AL95" s="1458"/>
      <c r="AM95" s="1628" t="s">
        <v>1425</v>
      </c>
      <c r="AN95" s="217" t="s">
        <v>910</v>
      </c>
      <c r="AO95" s="217"/>
      <c r="AP95" s="217"/>
      <c r="AQ95" s="217"/>
      <c r="AR95" s="364"/>
    </row>
    <row r="96" spans="1:44" ht="15" customHeight="1" x14ac:dyDescent="0.2">
      <c r="A96" s="641" t="s">
        <v>1358</v>
      </c>
      <c r="B96" s="673" t="s">
        <v>584</v>
      </c>
      <c r="C96" s="207" t="s">
        <v>585</v>
      </c>
      <c r="D96" s="166">
        <v>5</v>
      </c>
      <c r="E96" s="163"/>
      <c r="F96" s="163"/>
      <c r="G96" s="163"/>
      <c r="H96" s="208" t="s">
        <v>221</v>
      </c>
      <c r="I96" s="167"/>
      <c r="J96" s="164"/>
      <c r="K96" s="164"/>
      <c r="L96" s="164"/>
      <c r="M96" s="164"/>
      <c r="N96" s="164"/>
      <c r="O96" s="164"/>
      <c r="P96" s="165"/>
      <c r="Q96" s="165"/>
      <c r="R96" s="1670"/>
      <c r="T96" s="561" t="s">
        <v>575</v>
      </c>
      <c r="U96" s="1617"/>
      <c r="V96" s="1626"/>
      <c r="W96" s="987"/>
      <c r="X96" s="796" t="s">
        <v>19</v>
      </c>
      <c r="Y96" s="1617"/>
      <c r="Z96" s="1617"/>
      <c r="AA96" s="1617"/>
      <c r="AB96" s="1617"/>
      <c r="AC96" s="1617"/>
      <c r="AD96" s="2080"/>
      <c r="AE96" s="2081"/>
      <c r="AF96" s="2082"/>
      <c r="AG96" s="274"/>
      <c r="AH96" s="274"/>
      <c r="AI96" s="274"/>
      <c r="AJ96" s="274"/>
      <c r="AK96" s="274"/>
      <c r="AL96" s="306"/>
      <c r="AM96" s="563" t="s">
        <v>575</v>
      </c>
      <c r="AN96" s="1629"/>
      <c r="AO96" s="1629"/>
      <c r="AP96" s="1629"/>
      <c r="AQ96" s="1629"/>
      <c r="AR96" s="303"/>
    </row>
    <row r="97" spans="1:44" ht="60" x14ac:dyDescent="0.2">
      <c r="A97" s="227"/>
      <c r="B97" s="633" t="s">
        <v>235</v>
      </c>
      <c r="C97" s="567" t="s">
        <v>889</v>
      </c>
      <c r="D97" s="169"/>
      <c r="E97" s="159">
        <f>SUM(D98,D99,D100,D101,D102)</f>
        <v>10</v>
      </c>
      <c r="F97" s="159">
        <f>D98+D100+D103+D104</f>
        <v>8</v>
      </c>
      <c r="G97" s="169">
        <v>8</v>
      </c>
      <c r="H97" s="159">
        <f>D98+D99+D100+D101</f>
        <v>8</v>
      </c>
      <c r="I97" s="169">
        <f>SUM(I98:I101)</f>
        <v>18</v>
      </c>
      <c r="J97" s="169">
        <v>2</v>
      </c>
      <c r="K97" s="169">
        <f>SUM(K98:K101)</f>
        <v>28</v>
      </c>
      <c r="L97" s="160">
        <v>7</v>
      </c>
      <c r="M97" s="169">
        <f>SUM(M98:M101)</f>
        <v>18</v>
      </c>
      <c r="N97" s="160">
        <v>13</v>
      </c>
      <c r="O97" s="160"/>
      <c r="P97" s="161">
        <f t="shared" si="12"/>
        <v>64</v>
      </c>
      <c r="Q97" s="161">
        <f>SUM(Q98:Q104)</f>
        <v>591</v>
      </c>
      <c r="R97" s="876"/>
      <c r="T97" s="329"/>
      <c r="U97" s="320"/>
      <c r="V97" s="355"/>
      <c r="W97" s="580"/>
      <c r="X97" s="356"/>
      <c r="Y97" s="320"/>
      <c r="Z97" s="320"/>
      <c r="AA97" s="320"/>
      <c r="AB97" s="320"/>
      <c r="AC97" s="320"/>
      <c r="AD97" s="2112"/>
      <c r="AE97" s="2113"/>
      <c r="AF97" s="2114"/>
      <c r="AG97" s="320"/>
      <c r="AH97" s="320"/>
      <c r="AI97" s="320"/>
      <c r="AJ97" s="320"/>
      <c r="AK97" s="320"/>
      <c r="AL97" s="355"/>
      <c r="AM97" s="350"/>
      <c r="AN97" s="351"/>
      <c r="AO97" s="351"/>
      <c r="AP97" s="351"/>
      <c r="AQ97" s="351"/>
      <c r="AR97" s="352"/>
    </row>
    <row r="98" spans="1:44" s="90" customFormat="1" ht="15" customHeight="1" x14ac:dyDescent="0.2">
      <c r="A98" s="620" t="s">
        <v>1794</v>
      </c>
      <c r="B98" s="632" t="s">
        <v>465</v>
      </c>
      <c r="C98" s="206" t="s">
        <v>147</v>
      </c>
      <c r="D98" s="163">
        <v>2</v>
      </c>
      <c r="E98" s="205" t="s">
        <v>184</v>
      </c>
      <c r="F98" s="205" t="s">
        <v>184</v>
      </c>
      <c r="G98" s="205" t="s">
        <v>184</v>
      </c>
      <c r="H98" s="163" t="s">
        <v>184</v>
      </c>
      <c r="I98" s="164">
        <v>2</v>
      </c>
      <c r="J98" s="164">
        <v>2</v>
      </c>
      <c r="K98" s="164">
        <v>14</v>
      </c>
      <c r="L98" s="164">
        <v>7</v>
      </c>
      <c r="M98" s="164">
        <v>0</v>
      </c>
      <c r="N98" s="164">
        <v>13</v>
      </c>
      <c r="O98" s="164"/>
      <c r="P98" s="165">
        <f t="shared" si="12"/>
        <v>16</v>
      </c>
      <c r="Q98" s="165">
        <f t="shared" si="11"/>
        <v>104</v>
      </c>
      <c r="R98" s="1680" t="s">
        <v>212</v>
      </c>
      <c r="S98" s="3"/>
      <c r="T98" s="458"/>
      <c r="U98" s="1624"/>
      <c r="V98" s="1464" t="s">
        <v>1409</v>
      </c>
      <c r="W98" s="1763"/>
      <c r="X98" s="1625" t="s">
        <v>19</v>
      </c>
      <c r="Y98" s="1624"/>
      <c r="Z98" s="1624"/>
      <c r="AA98" s="1624"/>
      <c r="AB98" s="1624"/>
      <c r="AC98" s="1624"/>
      <c r="AD98" s="2099"/>
      <c r="AE98" s="2100"/>
      <c r="AF98" s="2101"/>
      <c r="AG98" s="459" t="s">
        <v>19</v>
      </c>
      <c r="AH98" s="459" t="s">
        <v>19</v>
      </c>
      <c r="AI98" s="459" t="s">
        <v>19</v>
      </c>
      <c r="AJ98" s="459" t="s">
        <v>19</v>
      </c>
      <c r="AK98" s="459" t="s">
        <v>1409</v>
      </c>
      <c r="AL98" s="1764" t="s">
        <v>1788</v>
      </c>
      <c r="AM98" s="1465" t="s">
        <v>19</v>
      </c>
      <c r="AN98" s="1466"/>
      <c r="AO98" s="1466"/>
      <c r="AP98" s="1466"/>
      <c r="AQ98" s="1466"/>
      <c r="AR98" s="527"/>
    </row>
    <row r="99" spans="1:44" s="90" customFormat="1" ht="15" customHeight="1" x14ac:dyDescent="0.2">
      <c r="A99" s="620"/>
      <c r="B99" s="632" t="s">
        <v>466</v>
      </c>
      <c r="C99" s="206" t="s">
        <v>148</v>
      </c>
      <c r="D99" s="166">
        <v>2</v>
      </c>
      <c r="E99" s="166" t="s">
        <v>184</v>
      </c>
      <c r="F99" s="166"/>
      <c r="G99" s="166" t="s">
        <v>184</v>
      </c>
      <c r="H99" s="166" t="s">
        <v>184</v>
      </c>
      <c r="I99" s="164">
        <v>16</v>
      </c>
      <c r="J99" s="164">
        <v>2</v>
      </c>
      <c r="K99" s="164">
        <v>0</v>
      </c>
      <c r="L99" s="164">
        <v>6</v>
      </c>
      <c r="M99" s="164">
        <v>0</v>
      </c>
      <c r="N99" s="164">
        <v>12</v>
      </c>
      <c r="O99" s="164"/>
      <c r="P99" s="165">
        <f t="shared" si="12"/>
        <v>16</v>
      </c>
      <c r="Q99" s="165">
        <f t="shared" si="11"/>
        <v>48</v>
      </c>
      <c r="R99" s="1680" t="s">
        <v>213</v>
      </c>
      <c r="S99" s="3"/>
      <c r="T99" s="326" t="s">
        <v>19</v>
      </c>
      <c r="U99" s="327"/>
      <c r="V99" s="528"/>
      <c r="W99" s="1001"/>
      <c r="X99" s="797">
        <v>2</v>
      </c>
      <c r="Y99" s="501" t="s">
        <v>907</v>
      </c>
      <c r="Z99" s="327"/>
      <c r="AA99" s="327"/>
      <c r="AB99" s="327"/>
      <c r="AC99" s="327"/>
      <c r="AD99" s="2080"/>
      <c r="AE99" s="2081"/>
      <c r="AF99" s="2082"/>
      <c r="AG99" s="328">
        <v>2</v>
      </c>
      <c r="AH99" s="328" t="s">
        <v>907</v>
      </c>
      <c r="AI99" s="328"/>
      <c r="AJ99" s="328"/>
      <c r="AK99" s="328"/>
      <c r="AL99" s="529"/>
      <c r="AM99" s="1628" t="s">
        <v>1425</v>
      </c>
      <c r="AN99" s="530" t="s">
        <v>907</v>
      </c>
      <c r="AO99" s="531"/>
      <c r="AP99" s="531"/>
      <c r="AQ99" s="531"/>
      <c r="AR99" s="532"/>
    </row>
    <row r="100" spans="1:44" ht="15" customHeight="1" x14ac:dyDescent="0.2">
      <c r="A100" s="227" t="s">
        <v>1795</v>
      </c>
      <c r="B100" s="632" t="s">
        <v>467</v>
      </c>
      <c r="C100" s="206" t="s">
        <v>149</v>
      </c>
      <c r="D100" s="166">
        <v>2</v>
      </c>
      <c r="E100" s="166" t="s">
        <v>184</v>
      </c>
      <c r="F100" s="166" t="s">
        <v>184</v>
      </c>
      <c r="G100" s="166" t="s">
        <v>184</v>
      </c>
      <c r="H100" s="166" t="s">
        <v>184</v>
      </c>
      <c r="I100" s="164">
        <v>0</v>
      </c>
      <c r="J100" s="164">
        <v>2</v>
      </c>
      <c r="K100" s="164">
        <v>0</v>
      </c>
      <c r="L100" s="164">
        <v>7</v>
      </c>
      <c r="M100" s="164">
        <v>16</v>
      </c>
      <c r="N100" s="164">
        <v>13</v>
      </c>
      <c r="O100" s="164"/>
      <c r="P100" s="165">
        <f t="shared" si="12"/>
        <v>16</v>
      </c>
      <c r="Q100" s="165">
        <f t="shared" si="11"/>
        <v>208</v>
      </c>
      <c r="R100" s="1680" t="s">
        <v>212</v>
      </c>
      <c r="T100" s="1616"/>
      <c r="U100" s="1617"/>
      <c r="V100" s="1626"/>
      <c r="W100" s="987"/>
      <c r="X100" s="1619">
        <v>2</v>
      </c>
      <c r="Y100" s="1617" t="s">
        <v>908</v>
      </c>
      <c r="Z100" s="1617"/>
      <c r="AA100" s="1617"/>
      <c r="AB100" s="1617"/>
      <c r="AC100" s="1617"/>
      <c r="AD100" s="2080"/>
      <c r="AE100" s="2081"/>
      <c r="AF100" s="2082"/>
      <c r="AG100" s="274">
        <v>2</v>
      </c>
      <c r="AH100" s="274" t="s">
        <v>908</v>
      </c>
      <c r="AI100" s="274"/>
      <c r="AJ100" s="274"/>
      <c r="AK100" s="274"/>
      <c r="AL100" s="306"/>
      <c r="AM100" s="1628" t="s">
        <v>1425</v>
      </c>
      <c r="AN100" s="1629" t="s">
        <v>908</v>
      </c>
      <c r="AO100" s="1629"/>
      <c r="AP100" s="1629"/>
      <c r="AQ100" s="1629"/>
      <c r="AR100" s="303"/>
    </row>
    <row r="101" spans="1:44" ht="21" customHeight="1" x14ac:dyDescent="0.2">
      <c r="A101" s="227" t="s">
        <v>1791</v>
      </c>
      <c r="B101" s="632" t="s">
        <v>468</v>
      </c>
      <c r="C101" s="206" t="s">
        <v>150</v>
      </c>
      <c r="D101" s="166">
        <v>2</v>
      </c>
      <c r="E101" s="163" t="s">
        <v>184</v>
      </c>
      <c r="F101" s="163"/>
      <c r="G101" s="163" t="s">
        <v>184</v>
      </c>
      <c r="H101" s="166" t="s">
        <v>184</v>
      </c>
      <c r="I101" s="164">
        <v>0</v>
      </c>
      <c r="J101" s="164">
        <v>2</v>
      </c>
      <c r="K101" s="164">
        <v>14</v>
      </c>
      <c r="L101" s="164">
        <v>6</v>
      </c>
      <c r="M101" s="164">
        <v>2</v>
      </c>
      <c r="N101" s="164">
        <v>12</v>
      </c>
      <c r="O101" s="164"/>
      <c r="P101" s="165">
        <f t="shared" si="12"/>
        <v>16</v>
      </c>
      <c r="Q101" s="165">
        <f t="shared" si="11"/>
        <v>108</v>
      </c>
      <c r="R101" s="1670" t="s">
        <v>213</v>
      </c>
      <c r="T101" s="305"/>
      <c r="U101" s="321"/>
      <c r="V101" s="342"/>
      <c r="W101" s="991"/>
      <c r="X101" s="498">
        <v>2</v>
      </c>
      <c r="Y101" s="321" t="s">
        <v>907</v>
      </c>
      <c r="Z101" s="321"/>
      <c r="AA101" s="321"/>
      <c r="AB101" s="321"/>
      <c r="AC101" s="321"/>
      <c r="AD101" s="2080"/>
      <c r="AE101" s="2081"/>
      <c r="AF101" s="2082"/>
      <c r="AG101" s="274">
        <v>2</v>
      </c>
      <c r="AH101" s="274" t="s">
        <v>907</v>
      </c>
      <c r="AI101" s="274"/>
      <c r="AJ101" s="274"/>
      <c r="AK101" s="274"/>
      <c r="AL101" s="306"/>
      <c r="AM101" s="1628" t="s">
        <v>1425</v>
      </c>
      <c r="AN101" s="1629" t="s">
        <v>907</v>
      </c>
      <c r="AO101" s="1629"/>
      <c r="AP101" s="1629"/>
      <c r="AQ101" s="1629"/>
      <c r="AR101" s="303"/>
    </row>
    <row r="102" spans="1:44" ht="12.75" x14ac:dyDescent="0.2">
      <c r="A102" s="227" t="s">
        <v>1796</v>
      </c>
      <c r="B102" s="632" t="s">
        <v>469</v>
      </c>
      <c r="C102" s="206" t="s">
        <v>180</v>
      </c>
      <c r="D102" s="166">
        <v>2</v>
      </c>
      <c r="E102" s="166" t="s">
        <v>184</v>
      </c>
      <c r="F102" s="166"/>
      <c r="G102" s="166"/>
      <c r="H102" s="166"/>
      <c r="I102" s="164">
        <v>16</v>
      </c>
      <c r="J102" s="164">
        <v>2</v>
      </c>
      <c r="K102" s="164">
        <v>0</v>
      </c>
      <c r="L102" s="164">
        <v>2</v>
      </c>
      <c r="M102" s="164">
        <v>0</v>
      </c>
      <c r="N102" s="164">
        <v>0</v>
      </c>
      <c r="O102" s="164"/>
      <c r="P102" s="165">
        <f t="shared" si="12"/>
        <v>16</v>
      </c>
      <c r="Q102" s="165">
        <f t="shared" si="11"/>
        <v>48</v>
      </c>
      <c r="R102" s="1682" t="s">
        <v>178</v>
      </c>
      <c r="T102" s="497" t="s">
        <v>19</v>
      </c>
      <c r="U102" s="491"/>
      <c r="V102" s="1463"/>
      <c r="W102" s="992"/>
      <c r="X102" s="1619">
        <v>2</v>
      </c>
      <c r="Y102" s="1617" t="s">
        <v>907</v>
      </c>
      <c r="Z102" s="491"/>
      <c r="AA102" s="491"/>
      <c r="AB102" s="491"/>
      <c r="AC102" s="491"/>
      <c r="AD102" s="2099"/>
      <c r="AE102" s="2100"/>
      <c r="AF102" s="2101"/>
      <c r="AG102" s="328">
        <v>2</v>
      </c>
      <c r="AH102" s="328" t="s">
        <v>907</v>
      </c>
      <c r="AI102" s="328"/>
      <c r="AJ102" s="328"/>
      <c r="AK102" s="328"/>
      <c r="AL102" s="529"/>
      <c r="AM102" s="1628" t="s">
        <v>1425</v>
      </c>
      <c r="AN102" s="1629" t="s">
        <v>907</v>
      </c>
      <c r="AO102" s="533"/>
      <c r="AP102" s="533"/>
      <c r="AQ102" s="533"/>
      <c r="AR102" s="534"/>
    </row>
    <row r="103" spans="1:44" ht="15" customHeight="1" x14ac:dyDescent="0.2">
      <c r="A103" s="227" t="s">
        <v>1793</v>
      </c>
      <c r="B103" s="632" t="s">
        <v>470</v>
      </c>
      <c r="C103" s="206" t="s">
        <v>194</v>
      </c>
      <c r="D103" s="166">
        <v>2</v>
      </c>
      <c r="E103" s="166"/>
      <c r="F103" s="166" t="s">
        <v>184</v>
      </c>
      <c r="G103" s="166"/>
      <c r="H103" s="166"/>
      <c r="I103" s="164">
        <v>10</v>
      </c>
      <c r="J103" s="1639">
        <v>1</v>
      </c>
      <c r="K103" s="1639">
        <v>6</v>
      </c>
      <c r="L103" s="1639">
        <v>2</v>
      </c>
      <c r="M103" s="1639">
        <v>0</v>
      </c>
      <c r="N103" s="1639">
        <v>0</v>
      </c>
      <c r="O103" s="1639"/>
      <c r="P103" s="1640">
        <f t="shared" si="12"/>
        <v>16</v>
      </c>
      <c r="Q103" s="1640">
        <f t="shared" si="11"/>
        <v>27</v>
      </c>
      <c r="R103" s="1682" t="s">
        <v>195</v>
      </c>
      <c r="S103" s="90"/>
      <c r="T103" s="297"/>
      <c r="U103" s="474"/>
      <c r="V103" s="475"/>
      <c r="W103" s="986"/>
      <c r="X103" s="338">
        <v>2</v>
      </c>
      <c r="Y103" s="474" t="s">
        <v>910</v>
      </c>
      <c r="Z103" s="474"/>
      <c r="AA103" s="474"/>
      <c r="AB103" s="474"/>
      <c r="AC103" s="474"/>
      <c r="AD103" s="2080"/>
      <c r="AE103" s="2081"/>
      <c r="AF103" s="2082"/>
      <c r="AG103" s="274">
        <v>2</v>
      </c>
      <c r="AH103" s="274" t="s">
        <v>910</v>
      </c>
      <c r="AI103" s="274"/>
      <c r="AJ103" s="274"/>
      <c r="AK103" s="274"/>
      <c r="AL103" s="306"/>
      <c r="AM103" s="1628" t="s">
        <v>1425</v>
      </c>
      <c r="AN103" s="311" t="s">
        <v>910</v>
      </c>
      <c r="AO103" s="311"/>
      <c r="AP103" s="311"/>
      <c r="AQ103" s="311"/>
      <c r="AR103" s="312"/>
    </row>
    <row r="104" spans="1:44" ht="21.75" customHeight="1" x14ac:dyDescent="0.2">
      <c r="A104" s="227" t="s">
        <v>1793</v>
      </c>
      <c r="B104" s="674" t="s">
        <v>471</v>
      </c>
      <c r="C104" s="206" t="s">
        <v>911</v>
      </c>
      <c r="D104" s="166">
        <v>2</v>
      </c>
      <c r="E104" s="166"/>
      <c r="F104" s="166" t="s">
        <v>184</v>
      </c>
      <c r="G104" s="166"/>
      <c r="H104" s="166"/>
      <c r="I104" s="164">
        <v>0</v>
      </c>
      <c r="J104" s="1639">
        <v>2</v>
      </c>
      <c r="K104" s="1639">
        <v>0</v>
      </c>
      <c r="L104" s="1639">
        <v>1</v>
      </c>
      <c r="M104" s="1639">
        <v>16</v>
      </c>
      <c r="N104" s="1639">
        <v>3</v>
      </c>
      <c r="O104" s="1639"/>
      <c r="P104" s="1640">
        <f t="shared" si="12"/>
        <v>16</v>
      </c>
      <c r="Q104" s="1640">
        <f t="shared" si="11"/>
        <v>48</v>
      </c>
      <c r="R104" s="1682" t="s">
        <v>195</v>
      </c>
      <c r="S104" s="90"/>
      <c r="T104" s="325" t="s">
        <v>19</v>
      </c>
      <c r="U104" s="479"/>
      <c r="V104" s="312" t="s">
        <v>1409</v>
      </c>
      <c r="W104" s="986"/>
      <c r="X104" s="338"/>
      <c r="Y104" s="474"/>
      <c r="Z104" s="474"/>
      <c r="AA104" s="474"/>
      <c r="AB104" s="474"/>
      <c r="AC104" s="474"/>
      <c r="AD104" s="2080"/>
      <c r="AE104" s="2081"/>
      <c r="AF104" s="2082"/>
      <c r="AG104" s="328"/>
      <c r="AH104" s="328"/>
      <c r="AI104" s="328"/>
      <c r="AJ104" s="328"/>
      <c r="AK104" s="328" t="s">
        <v>1409</v>
      </c>
      <c r="AL104" s="529" t="s">
        <v>1788</v>
      </c>
      <c r="AM104" s="2077" t="s">
        <v>1786</v>
      </c>
      <c r="AN104" s="2078"/>
      <c r="AO104" s="2078"/>
      <c r="AP104" s="2078"/>
      <c r="AQ104" s="2078"/>
      <c r="AR104" s="2079"/>
    </row>
    <row r="105" spans="1:44" ht="15" customHeight="1" x14ac:dyDescent="0.2">
      <c r="A105" s="227"/>
      <c r="B105" s="633" t="s">
        <v>237</v>
      </c>
      <c r="C105" s="78" t="s">
        <v>902</v>
      </c>
      <c r="D105" s="169"/>
      <c r="E105" s="169">
        <f>SUM(D106:D108)</f>
        <v>6</v>
      </c>
      <c r="F105" s="169">
        <f>D106+D107+D108</f>
        <v>6</v>
      </c>
      <c r="G105" s="169">
        <v>6</v>
      </c>
      <c r="H105" s="169">
        <f>D106+D107+D108</f>
        <v>6</v>
      </c>
      <c r="I105" s="169">
        <f>SUM(I106:I108)</f>
        <v>14</v>
      </c>
      <c r="J105" s="169">
        <v>2</v>
      </c>
      <c r="K105" s="169">
        <f>SUM(K106:K108)</f>
        <v>38</v>
      </c>
      <c r="L105" s="160">
        <v>7</v>
      </c>
      <c r="M105" s="169">
        <f>SUM(M106:M108)</f>
        <v>0</v>
      </c>
      <c r="N105" s="160">
        <v>3</v>
      </c>
      <c r="O105" s="160">
        <v>16</v>
      </c>
      <c r="P105" s="161">
        <f>SUM(I105,K105,M105,O105)</f>
        <v>68</v>
      </c>
      <c r="Q105" s="161">
        <f>SUM(Q106:Q108)</f>
        <v>308</v>
      </c>
      <c r="R105" s="876"/>
      <c r="T105" s="329"/>
      <c r="U105" s="320"/>
      <c r="V105" s="355"/>
      <c r="W105" s="580"/>
      <c r="X105" s="356"/>
      <c r="Y105" s="320"/>
      <c r="Z105" s="320"/>
      <c r="AA105" s="320"/>
      <c r="AB105" s="320"/>
      <c r="AC105" s="320"/>
      <c r="AD105" s="2112"/>
      <c r="AE105" s="2113"/>
      <c r="AF105" s="2114"/>
      <c r="AG105" s="320"/>
      <c r="AH105" s="320"/>
      <c r="AI105" s="320"/>
      <c r="AJ105" s="320"/>
      <c r="AK105" s="320"/>
      <c r="AL105" s="355"/>
      <c r="AM105" s="350"/>
      <c r="AN105" s="351"/>
      <c r="AO105" s="351"/>
      <c r="AP105" s="351"/>
      <c r="AQ105" s="351"/>
      <c r="AR105" s="352"/>
    </row>
    <row r="106" spans="1:44" ht="15" customHeight="1" x14ac:dyDescent="0.2">
      <c r="A106" s="227"/>
      <c r="B106" s="254" t="s">
        <v>531</v>
      </c>
      <c r="C106" s="206" t="s">
        <v>152</v>
      </c>
      <c r="D106" s="218">
        <v>2</v>
      </c>
      <c r="E106" s="205" t="s">
        <v>184</v>
      </c>
      <c r="F106" s="205" t="s">
        <v>184</v>
      </c>
      <c r="G106" s="205" t="s">
        <v>184</v>
      </c>
      <c r="H106" s="219" t="s">
        <v>184</v>
      </c>
      <c r="I106" s="220">
        <v>0</v>
      </c>
      <c r="J106" s="220">
        <v>2</v>
      </c>
      <c r="K106" s="220">
        <v>16</v>
      </c>
      <c r="L106" s="220">
        <v>7</v>
      </c>
      <c r="M106" s="220">
        <v>0</v>
      </c>
      <c r="N106" s="220">
        <v>0</v>
      </c>
      <c r="O106" s="220">
        <v>16</v>
      </c>
      <c r="P106" s="221">
        <f>SUM(I106,K106,M106,O106)</f>
        <v>32</v>
      </c>
      <c r="Q106" s="221">
        <f t="shared" si="11"/>
        <v>112</v>
      </c>
      <c r="R106" s="1680" t="s">
        <v>212</v>
      </c>
      <c r="S106" s="90"/>
      <c r="T106" s="1616"/>
      <c r="U106" s="1617" t="s">
        <v>19</v>
      </c>
      <c r="V106" s="1626"/>
      <c r="W106" s="987" t="s">
        <v>1409</v>
      </c>
      <c r="X106" s="1619"/>
      <c r="Y106" s="1617"/>
      <c r="Z106" s="1617"/>
      <c r="AA106" s="1617"/>
      <c r="AB106" s="1617"/>
      <c r="AC106" s="1617"/>
      <c r="AD106" s="2080" t="s">
        <v>1409</v>
      </c>
      <c r="AE106" s="2081"/>
      <c r="AF106" s="2082"/>
      <c r="AG106" s="274"/>
      <c r="AH106" s="274"/>
      <c r="AI106" s="274"/>
      <c r="AJ106" s="274"/>
      <c r="AK106" s="274"/>
      <c r="AL106" s="306"/>
      <c r="AM106" s="727" t="s">
        <v>1411</v>
      </c>
      <c r="AN106" s="1629"/>
      <c r="AO106" s="1629"/>
      <c r="AP106" s="1629"/>
      <c r="AQ106" s="1629"/>
      <c r="AR106" s="303"/>
    </row>
    <row r="107" spans="1:44" ht="15" customHeight="1" x14ac:dyDescent="0.2">
      <c r="A107" s="227"/>
      <c r="B107" s="254" t="s">
        <v>532</v>
      </c>
      <c r="C107" s="206" t="s">
        <v>151</v>
      </c>
      <c r="D107" s="218">
        <v>2</v>
      </c>
      <c r="E107" s="205" t="s">
        <v>184</v>
      </c>
      <c r="F107" s="205" t="s">
        <v>184</v>
      </c>
      <c r="G107" s="205" t="s">
        <v>184</v>
      </c>
      <c r="H107" s="219" t="s">
        <v>184</v>
      </c>
      <c r="I107" s="220">
        <v>14</v>
      </c>
      <c r="J107" s="220">
        <v>2</v>
      </c>
      <c r="K107" s="220">
        <v>2</v>
      </c>
      <c r="L107" s="220">
        <v>7</v>
      </c>
      <c r="M107" s="220">
        <v>0</v>
      </c>
      <c r="N107" s="220">
        <v>0</v>
      </c>
      <c r="O107" s="220"/>
      <c r="P107" s="221">
        <f>SUM(I107,K107,M107)</f>
        <v>16</v>
      </c>
      <c r="Q107" s="221">
        <f t="shared" si="11"/>
        <v>56</v>
      </c>
      <c r="R107" s="1680" t="s">
        <v>212</v>
      </c>
      <c r="S107" s="90"/>
      <c r="T107" s="297"/>
      <c r="U107" s="474"/>
      <c r="V107" s="475"/>
      <c r="W107" s="986"/>
      <c r="X107" s="338">
        <v>2</v>
      </c>
      <c r="Y107" s="474" t="s">
        <v>907</v>
      </c>
      <c r="Z107" s="474"/>
      <c r="AA107" s="474"/>
      <c r="AB107" s="474"/>
      <c r="AC107" s="474"/>
      <c r="AD107" s="2080"/>
      <c r="AE107" s="2081"/>
      <c r="AF107" s="2082"/>
      <c r="AG107" s="328">
        <v>2</v>
      </c>
      <c r="AH107" s="328" t="s">
        <v>907</v>
      </c>
      <c r="AI107" s="328"/>
      <c r="AJ107" s="328"/>
      <c r="AK107" s="328"/>
      <c r="AL107" s="529"/>
      <c r="AM107" s="310" t="s">
        <v>1425</v>
      </c>
      <c r="AN107" s="311" t="s">
        <v>907</v>
      </c>
      <c r="AO107" s="311"/>
      <c r="AP107" s="311"/>
      <c r="AQ107" s="311"/>
      <c r="AR107" s="312"/>
    </row>
    <row r="108" spans="1:44" s="68" customFormat="1" ht="20.25" customHeight="1" x14ac:dyDescent="0.2">
      <c r="A108" s="609" t="s">
        <v>1350</v>
      </c>
      <c r="B108" s="253" t="s">
        <v>550</v>
      </c>
      <c r="C108" s="79" t="s">
        <v>76</v>
      </c>
      <c r="D108" s="645">
        <v>2</v>
      </c>
      <c r="E108" s="967" t="s">
        <v>184</v>
      </c>
      <c r="F108" s="967" t="s">
        <v>184</v>
      </c>
      <c r="G108" s="967" t="s">
        <v>184</v>
      </c>
      <c r="H108" s="645"/>
      <c r="I108" s="605">
        <v>0</v>
      </c>
      <c r="J108" s="605">
        <v>2</v>
      </c>
      <c r="K108" s="605">
        <v>20</v>
      </c>
      <c r="L108" s="605">
        <v>7</v>
      </c>
      <c r="M108" s="605">
        <v>0</v>
      </c>
      <c r="N108" s="605">
        <v>0</v>
      </c>
      <c r="O108" s="605"/>
      <c r="P108" s="831">
        <f>SUM(I108,K108,M108)</f>
        <v>20</v>
      </c>
      <c r="Q108" s="831">
        <f t="shared" si="11"/>
        <v>140</v>
      </c>
      <c r="R108" s="1672" t="s">
        <v>58</v>
      </c>
      <c r="T108" s="832" t="s">
        <v>1416</v>
      </c>
      <c r="U108" s="833" t="s">
        <v>1416</v>
      </c>
      <c r="V108" s="958"/>
      <c r="W108" s="993"/>
      <c r="X108" s="832"/>
      <c r="Y108" s="838"/>
      <c r="Z108" s="833"/>
      <c r="AA108" s="833"/>
      <c r="AB108" s="833"/>
      <c r="AC108" s="958"/>
      <c r="AD108" s="2099"/>
      <c r="AE108" s="2100"/>
      <c r="AF108" s="2101"/>
      <c r="AG108" s="959" t="s">
        <v>1416</v>
      </c>
      <c r="AH108" s="836"/>
      <c r="AI108" s="960" t="s">
        <v>1416</v>
      </c>
      <c r="AJ108" s="960"/>
      <c r="AK108" s="960"/>
      <c r="AL108" s="961"/>
      <c r="AM108" s="2005" t="s">
        <v>1562</v>
      </c>
      <c r="AN108" s="2006"/>
      <c r="AO108" s="2006"/>
      <c r="AP108" s="2006"/>
      <c r="AQ108" s="2006"/>
      <c r="AR108" s="2007"/>
    </row>
    <row r="109" spans="1:44" ht="21.75" customHeight="1" x14ac:dyDescent="0.2">
      <c r="A109" s="713" t="s">
        <v>1360</v>
      </c>
      <c r="B109" s="673" t="s">
        <v>581</v>
      </c>
      <c r="C109" s="207" t="s">
        <v>583</v>
      </c>
      <c r="D109" s="166">
        <v>2</v>
      </c>
      <c r="E109" s="205"/>
      <c r="F109" s="205"/>
      <c r="G109" s="406" t="s">
        <v>19</v>
      </c>
      <c r="H109" s="406" t="s">
        <v>221</v>
      </c>
      <c r="I109" s="164"/>
      <c r="J109" s="164"/>
      <c r="K109" s="164"/>
      <c r="L109" s="164"/>
      <c r="M109" s="164"/>
      <c r="N109" s="164"/>
      <c r="O109" s="164"/>
      <c r="P109" s="165"/>
      <c r="Q109" s="165"/>
      <c r="R109" s="1670"/>
      <c r="T109" s="453" t="s">
        <v>575</v>
      </c>
      <c r="U109" s="1617"/>
      <c r="V109" s="1626"/>
      <c r="W109" s="987"/>
      <c r="X109" s="1619"/>
      <c r="Y109" s="1617"/>
      <c r="Z109" s="1617"/>
      <c r="AA109" s="1617"/>
      <c r="AB109" s="1617"/>
      <c r="AC109" s="1617"/>
      <c r="AD109" s="2080"/>
      <c r="AE109" s="2081"/>
      <c r="AF109" s="2082"/>
      <c r="AG109" s="328"/>
      <c r="AH109" s="328"/>
      <c r="AI109" s="328"/>
      <c r="AJ109" s="328"/>
      <c r="AK109" s="328"/>
      <c r="AL109" s="529"/>
      <c r="AM109" s="296" t="s">
        <v>575</v>
      </c>
      <c r="AN109" s="1629"/>
      <c r="AO109" s="1629"/>
      <c r="AP109" s="1629"/>
      <c r="AQ109" s="1629"/>
      <c r="AR109" s="303"/>
    </row>
    <row r="110" spans="1:44" ht="15" customHeight="1" x14ac:dyDescent="0.2">
      <c r="A110" s="227"/>
      <c r="B110" s="633" t="s">
        <v>236</v>
      </c>
      <c r="C110" s="78" t="s">
        <v>901</v>
      </c>
      <c r="D110" s="169"/>
      <c r="E110" s="169">
        <f>SUM(D111:D114)</f>
        <v>8</v>
      </c>
      <c r="F110" s="169">
        <f>D111+D112+D113+D114</f>
        <v>8</v>
      </c>
      <c r="G110" s="169">
        <v>8</v>
      </c>
      <c r="H110" s="169">
        <f>D113+D116+D112</f>
        <v>9</v>
      </c>
      <c r="I110" s="169">
        <f>SUM(I111:I114)</f>
        <v>34</v>
      </c>
      <c r="J110" s="169">
        <v>2</v>
      </c>
      <c r="K110" s="169">
        <f>SUM(K111:K114)</f>
        <v>20</v>
      </c>
      <c r="L110" s="160">
        <v>7</v>
      </c>
      <c r="M110" s="169">
        <f>SUM(M111:M114)</f>
        <v>8</v>
      </c>
      <c r="N110" s="160">
        <v>13</v>
      </c>
      <c r="O110" s="160">
        <v>16</v>
      </c>
      <c r="P110" s="161">
        <f>SUM(P111:P116)</f>
        <v>84</v>
      </c>
      <c r="Q110" s="161">
        <f>SUM(Q111:Q114)</f>
        <v>298</v>
      </c>
      <c r="R110" s="876"/>
      <c r="T110" s="329"/>
      <c r="U110" s="320"/>
      <c r="V110" s="355"/>
      <c r="W110" s="580"/>
      <c r="X110" s="356"/>
      <c r="Y110" s="320"/>
      <c r="Z110" s="320"/>
      <c r="AA110" s="320"/>
      <c r="AB110" s="320"/>
      <c r="AC110" s="320"/>
      <c r="AD110" s="2112"/>
      <c r="AE110" s="2113"/>
      <c r="AF110" s="2114"/>
      <c r="AG110" s="320"/>
      <c r="AH110" s="320"/>
      <c r="AI110" s="320"/>
      <c r="AJ110" s="320"/>
      <c r="AK110" s="320"/>
      <c r="AL110" s="355"/>
      <c r="AM110" s="350"/>
      <c r="AN110" s="351"/>
      <c r="AO110" s="351"/>
      <c r="AP110" s="351"/>
      <c r="AQ110" s="351"/>
      <c r="AR110" s="352"/>
    </row>
    <row r="111" spans="1:44" ht="23.25" customHeight="1" x14ac:dyDescent="0.2">
      <c r="A111" s="227"/>
      <c r="B111" s="632" t="s">
        <v>472</v>
      </c>
      <c r="C111" s="77" t="s">
        <v>153</v>
      </c>
      <c r="D111" s="166">
        <v>2</v>
      </c>
      <c r="E111" s="205" t="s">
        <v>184</v>
      </c>
      <c r="F111" s="205" t="s">
        <v>184</v>
      </c>
      <c r="G111" s="1229" t="s">
        <v>1783</v>
      </c>
      <c r="H111" s="166"/>
      <c r="I111" s="164">
        <v>0</v>
      </c>
      <c r="J111" s="164">
        <v>2</v>
      </c>
      <c r="K111" s="164">
        <v>8</v>
      </c>
      <c r="L111" s="1639">
        <v>5</v>
      </c>
      <c r="M111" s="164">
        <v>8</v>
      </c>
      <c r="N111" s="164">
        <v>9</v>
      </c>
      <c r="O111" s="164">
        <v>16</v>
      </c>
      <c r="P111" s="221">
        <f>SUM(I111,K111,M111,O111)</f>
        <v>32</v>
      </c>
      <c r="Q111" s="165">
        <f t="shared" si="11"/>
        <v>112</v>
      </c>
      <c r="R111" s="1670" t="s">
        <v>215</v>
      </c>
      <c r="T111" s="1616"/>
      <c r="U111" s="1617"/>
      <c r="V111" s="1626"/>
      <c r="W111" s="987" t="s">
        <v>1409</v>
      </c>
      <c r="X111" s="1619"/>
      <c r="Y111" s="1617"/>
      <c r="Z111" s="1617"/>
      <c r="AA111" s="1617"/>
      <c r="AB111" s="1617"/>
      <c r="AC111" s="1617"/>
      <c r="AD111" s="2080" t="s">
        <v>1409</v>
      </c>
      <c r="AE111" s="2081"/>
      <c r="AF111" s="2082"/>
      <c r="AG111" s="274"/>
      <c r="AH111" s="274"/>
      <c r="AI111" s="274"/>
      <c r="AJ111" s="274"/>
      <c r="AK111" s="274"/>
      <c r="AL111" s="306"/>
      <c r="AM111" s="727" t="s">
        <v>1411</v>
      </c>
      <c r="AN111" s="1629"/>
      <c r="AO111" s="1629"/>
      <c r="AP111" s="1629"/>
      <c r="AQ111" s="1629"/>
      <c r="AR111" s="303"/>
    </row>
    <row r="112" spans="1:44" ht="15.75" customHeight="1" x14ac:dyDescent="0.2">
      <c r="A112" s="227" t="s">
        <v>1482</v>
      </c>
      <c r="B112" s="632" t="s">
        <v>473</v>
      </c>
      <c r="C112" s="77" t="s">
        <v>179</v>
      </c>
      <c r="D112" s="166">
        <v>2</v>
      </c>
      <c r="E112" s="205" t="s">
        <v>184</v>
      </c>
      <c r="F112" s="205" t="s">
        <v>184</v>
      </c>
      <c r="G112" s="205" t="s">
        <v>184</v>
      </c>
      <c r="H112" s="166" t="s">
        <v>184</v>
      </c>
      <c r="I112" s="164">
        <v>16</v>
      </c>
      <c r="J112" s="164">
        <v>2</v>
      </c>
      <c r="K112" s="164">
        <v>0</v>
      </c>
      <c r="L112" s="1639">
        <v>6</v>
      </c>
      <c r="M112" s="164">
        <v>0</v>
      </c>
      <c r="N112" s="164">
        <v>0</v>
      </c>
      <c r="O112" s="164"/>
      <c r="P112" s="165">
        <f t="shared" ref="P112" si="13">SUM(I112,K112,M112)</f>
        <v>16</v>
      </c>
      <c r="Q112" s="165">
        <f t="shared" si="11"/>
        <v>48</v>
      </c>
      <c r="R112" s="1680" t="s">
        <v>212</v>
      </c>
      <c r="T112" s="1616"/>
      <c r="U112" s="1617"/>
      <c r="V112" s="1626"/>
      <c r="W112" s="987"/>
      <c r="X112" s="1619">
        <v>2</v>
      </c>
      <c r="Y112" s="1617" t="s">
        <v>908</v>
      </c>
      <c r="Z112" s="1617"/>
      <c r="AA112" s="1617"/>
      <c r="AB112" s="1617"/>
      <c r="AC112" s="1617"/>
      <c r="AD112" s="2080"/>
      <c r="AE112" s="2081"/>
      <c r="AF112" s="2082"/>
      <c r="AG112" s="328">
        <v>2</v>
      </c>
      <c r="AH112" s="328" t="s">
        <v>908</v>
      </c>
      <c r="AI112" s="328"/>
      <c r="AJ112" s="328"/>
      <c r="AK112" s="328"/>
      <c r="AL112" s="529"/>
      <c r="AM112" s="310" t="s">
        <v>1425</v>
      </c>
      <c r="AN112" s="311" t="s">
        <v>908</v>
      </c>
      <c r="AO112" s="1629"/>
      <c r="AP112" s="1629"/>
      <c r="AQ112" s="1629"/>
      <c r="AR112" s="303"/>
    </row>
    <row r="113" spans="1:44" s="68" customFormat="1" ht="33.75" x14ac:dyDescent="0.2">
      <c r="A113" s="609" t="s">
        <v>1398</v>
      </c>
      <c r="B113" s="253" t="s">
        <v>474</v>
      </c>
      <c r="C113" s="91" t="s">
        <v>732</v>
      </c>
      <c r="D113" s="645">
        <v>2</v>
      </c>
      <c r="E113" s="967" t="s">
        <v>184</v>
      </c>
      <c r="F113" s="967" t="s">
        <v>184</v>
      </c>
      <c r="G113" s="967" t="s">
        <v>184</v>
      </c>
      <c r="H113" s="645" t="s">
        <v>184</v>
      </c>
      <c r="I113" s="605">
        <v>2</v>
      </c>
      <c r="J113" s="605">
        <v>2</v>
      </c>
      <c r="K113" s="605">
        <v>12</v>
      </c>
      <c r="L113" s="1691">
        <v>7</v>
      </c>
      <c r="M113" s="605">
        <v>0</v>
      </c>
      <c r="N113" s="605">
        <v>0</v>
      </c>
      <c r="O113" s="605"/>
      <c r="P113" s="1635">
        <v>20</v>
      </c>
      <c r="Q113" s="1635">
        <f t="shared" si="11"/>
        <v>90</v>
      </c>
      <c r="R113" s="1662" t="s">
        <v>1862</v>
      </c>
      <c r="T113" s="832" t="s">
        <v>1416</v>
      </c>
      <c r="U113" s="833" t="s">
        <v>1416</v>
      </c>
      <c r="V113" s="958"/>
      <c r="W113" s="993"/>
      <c r="X113" s="834"/>
      <c r="Y113" s="833"/>
      <c r="Z113" s="833"/>
      <c r="AA113" s="833"/>
      <c r="AB113" s="833"/>
      <c r="AC113" s="833"/>
      <c r="AD113" s="2099"/>
      <c r="AE113" s="2100"/>
      <c r="AF113" s="2101"/>
      <c r="AG113" s="960" t="s">
        <v>1416</v>
      </c>
      <c r="AH113" s="960"/>
      <c r="AI113" s="960" t="s">
        <v>1416</v>
      </c>
      <c r="AJ113" s="960"/>
      <c r="AK113" s="960"/>
      <c r="AL113" s="961"/>
      <c r="AM113" s="1011" t="s">
        <v>1431</v>
      </c>
      <c r="AN113" s="833"/>
      <c r="AO113" s="833"/>
      <c r="AP113" s="833"/>
      <c r="AQ113" s="833"/>
      <c r="AR113" s="958"/>
    </row>
    <row r="114" spans="1:44" s="68" customFormat="1" ht="18.75" customHeight="1" x14ac:dyDescent="0.2">
      <c r="A114" s="609"/>
      <c r="B114" s="968" t="s">
        <v>475</v>
      </c>
      <c r="C114" s="234" t="s">
        <v>77</v>
      </c>
      <c r="D114" s="963">
        <v>2</v>
      </c>
      <c r="E114" s="969" t="s">
        <v>184</v>
      </c>
      <c r="F114" s="969" t="s">
        <v>184</v>
      </c>
      <c r="G114" s="969" t="s">
        <v>184</v>
      </c>
      <c r="H114" s="963"/>
      <c r="I114" s="635">
        <v>16</v>
      </c>
      <c r="J114" s="635">
        <v>2</v>
      </c>
      <c r="K114" s="635">
        <v>0</v>
      </c>
      <c r="L114" s="1692">
        <v>5</v>
      </c>
      <c r="M114" s="635">
        <v>0</v>
      </c>
      <c r="N114" s="635">
        <v>0</v>
      </c>
      <c r="O114" s="635"/>
      <c r="P114" s="964">
        <f>SUM(I114,K114,M114)</f>
        <v>16</v>
      </c>
      <c r="Q114" s="964">
        <f t="shared" si="11"/>
        <v>48</v>
      </c>
      <c r="R114" s="1672" t="s">
        <v>215</v>
      </c>
      <c r="T114" s="970" t="s">
        <v>1496</v>
      </c>
      <c r="U114" s="833"/>
      <c r="V114" s="958"/>
      <c r="W114" s="993"/>
      <c r="X114" s="956"/>
      <c r="Y114" s="838"/>
      <c r="Z114" s="833"/>
      <c r="AA114" s="833"/>
      <c r="AB114" s="833"/>
      <c r="AC114" s="833"/>
      <c r="AD114" s="2099"/>
      <c r="AE114" s="2100"/>
      <c r="AF114" s="2101"/>
      <c r="AG114" s="2121" t="s">
        <v>1496</v>
      </c>
      <c r="AH114" s="2122"/>
      <c r="AI114" s="2122"/>
      <c r="AJ114" s="2122"/>
      <c r="AK114" s="2122"/>
      <c r="AL114" s="2123"/>
      <c r="AM114" s="840" t="s">
        <v>1568</v>
      </c>
      <c r="AN114" s="838"/>
      <c r="AO114" s="833"/>
      <c r="AP114" s="833"/>
      <c r="AQ114" s="833"/>
      <c r="AR114" s="958"/>
    </row>
    <row r="115" spans="1:44" s="26" customFormat="1" ht="22.5" x14ac:dyDescent="0.2">
      <c r="A115" s="1228" t="s">
        <v>1359</v>
      </c>
      <c r="B115" s="1225" t="s">
        <v>580</v>
      </c>
      <c r="C115" s="1226" t="s">
        <v>582</v>
      </c>
      <c r="D115" s="225">
        <v>5</v>
      </c>
      <c r="E115" s="261"/>
      <c r="F115" s="261"/>
      <c r="G115" s="406"/>
      <c r="H115" s="406" t="s">
        <v>221</v>
      </c>
      <c r="I115" s="225"/>
      <c r="J115" s="225"/>
      <c r="K115" s="225"/>
      <c r="L115" s="1650"/>
      <c r="M115" s="225"/>
      <c r="N115" s="225"/>
      <c r="O115" s="225"/>
      <c r="P115" s="1227"/>
      <c r="Q115" s="1227"/>
      <c r="R115" s="1683" t="s">
        <v>220</v>
      </c>
      <c r="T115" s="563" t="s">
        <v>575</v>
      </c>
      <c r="U115" s="1617"/>
      <c r="V115" s="1626"/>
      <c r="W115" s="987"/>
      <c r="X115" s="796" t="s">
        <v>19</v>
      </c>
      <c r="Y115" s="1617"/>
      <c r="Z115" s="1617"/>
      <c r="AA115" s="1617"/>
      <c r="AB115" s="1617"/>
      <c r="AC115" s="1617"/>
      <c r="AD115" s="2080"/>
      <c r="AE115" s="2081"/>
      <c r="AF115" s="2082"/>
      <c r="AG115" s="274"/>
      <c r="AH115" s="274"/>
      <c r="AI115" s="274"/>
      <c r="AJ115" s="274"/>
      <c r="AK115" s="274"/>
      <c r="AL115" s="306"/>
      <c r="AM115" s="563" t="s">
        <v>575</v>
      </c>
      <c r="AN115" s="1629"/>
      <c r="AO115" s="1629"/>
      <c r="AP115" s="1629"/>
      <c r="AQ115" s="1629"/>
      <c r="AR115" s="303"/>
    </row>
    <row r="116" spans="1:44" s="26" customFormat="1" ht="23.25" thickBot="1" x14ac:dyDescent="0.25">
      <c r="A116" s="1228" t="s">
        <v>1361</v>
      </c>
      <c r="B116" s="1225" t="s">
        <v>580</v>
      </c>
      <c r="C116" s="1226" t="s">
        <v>582</v>
      </c>
      <c r="D116" s="225">
        <v>5</v>
      </c>
      <c r="E116" s="261"/>
      <c r="F116" s="261"/>
      <c r="G116" s="406" t="s">
        <v>586</v>
      </c>
      <c r="H116" s="406"/>
      <c r="I116" s="225"/>
      <c r="J116" s="225"/>
      <c r="K116" s="225"/>
      <c r="L116" s="1650"/>
      <c r="M116" s="225"/>
      <c r="N116" s="225"/>
      <c r="O116" s="225"/>
      <c r="P116" s="1227"/>
      <c r="Q116" s="1227"/>
      <c r="R116" s="1683" t="s">
        <v>220</v>
      </c>
      <c r="T116" s="1230" t="s">
        <v>575</v>
      </c>
      <c r="U116" s="1173"/>
      <c r="V116" s="1174"/>
      <c r="W116" s="1231"/>
      <c r="X116" s="1232" t="s">
        <v>19</v>
      </c>
      <c r="Y116" s="1173"/>
      <c r="Z116" s="1173"/>
      <c r="AA116" s="1173"/>
      <c r="AB116" s="1173"/>
      <c r="AC116" s="1173"/>
      <c r="AD116" s="2124"/>
      <c r="AE116" s="2125"/>
      <c r="AF116" s="2126"/>
      <c r="AG116" s="330"/>
      <c r="AH116" s="330"/>
      <c r="AI116" s="330"/>
      <c r="AJ116" s="330"/>
      <c r="AK116" s="330"/>
      <c r="AL116" s="535"/>
      <c r="AM116" s="1230" t="s">
        <v>575</v>
      </c>
      <c r="AN116" s="1221"/>
      <c r="AO116" s="1221"/>
      <c r="AP116" s="1221"/>
      <c r="AQ116" s="1221"/>
      <c r="AR116" s="1233"/>
    </row>
    <row r="117" spans="1:44" ht="15" customHeight="1" x14ac:dyDescent="0.2">
      <c r="B117" s="405"/>
      <c r="C117" s="236" t="s">
        <v>32</v>
      </c>
      <c r="D117" s="228" t="s">
        <v>19</v>
      </c>
      <c r="E117" s="228">
        <f>SUM(E90,E97,E105,E110)</f>
        <v>32</v>
      </c>
      <c r="F117" s="228">
        <f>SUM(F90,F97,F105,F110)</f>
        <v>32</v>
      </c>
      <c r="G117" s="228">
        <f>SUM(G90,G97,G105,G110)</f>
        <v>32</v>
      </c>
      <c r="H117" s="228">
        <f>H90+H97+H105+H110</f>
        <v>34</v>
      </c>
      <c r="I117" s="229">
        <f>SUM(I90,I97,I105,I110)</f>
        <v>94</v>
      </c>
      <c r="J117" s="229">
        <v>2</v>
      </c>
      <c r="K117" s="229">
        <f>SUM(K90,K97,K105,K110)</f>
        <v>126</v>
      </c>
      <c r="L117" s="229">
        <v>7</v>
      </c>
      <c r="M117" s="229">
        <f>SUM(M90,M97,M105,M110)</f>
        <v>38</v>
      </c>
      <c r="N117" s="229">
        <v>3</v>
      </c>
      <c r="O117" s="478">
        <f>SUM(O90,O97,O105,O110)</f>
        <v>32</v>
      </c>
      <c r="P117" s="264">
        <f>SUM(P90,P97,P105,P110)</f>
        <v>296</v>
      </c>
      <c r="Q117" s="1648">
        <f>SUM(Q90,Q97,Q105,Q110)</f>
        <v>1658</v>
      </c>
      <c r="R117" s="1684"/>
      <c r="T117" s="331"/>
      <c r="U117" s="300"/>
      <c r="V117" s="300"/>
      <c r="W117" s="300"/>
      <c r="X117" s="300"/>
      <c r="Y117" s="300"/>
      <c r="Z117" s="300"/>
      <c r="AA117" s="300"/>
      <c r="AB117" s="300"/>
      <c r="AC117" s="300"/>
      <c r="AD117" s="331"/>
      <c r="AE117" s="300"/>
      <c r="AF117" s="300"/>
      <c r="AG117" s="300"/>
      <c r="AH117" s="300"/>
      <c r="AI117" s="300"/>
      <c r="AJ117" s="300"/>
      <c r="AK117" s="300"/>
      <c r="AL117" s="300"/>
      <c r="AM117" s="538"/>
      <c r="AN117" s="332"/>
    </row>
    <row r="118" spans="1:44" ht="15" customHeight="1" x14ac:dyDescent="0.2">
      <c r="B118" s="405"/>
      <c r="C118" s="192" t="s">
        <v>27</v>
      </c>
      <c r="D118" s="193" t="s">
        <v>19</v>
      </c>
      <c r="E118" s="193">
        <f>SUM(E85,E117)</f>
        <v>60</v>
      </c>
      <c r="F118" s="193">
        <f>SUM(F85,F117)</f>
        <v>60</v>
      </c>
      <c r="G118" s="193">
        <f>SUM(G85,G117)</f>
        <v>60</v>
      </c>
      <c r="H118" s="193">
        <f>SUM(H85,H117)</f>
        <v>64</v>
      </c>
      <c r="I118" s="193">
        <f>SUM(I85,I117)</f>
        <v>178</v>
      </c>
      <c r="J118" s="194">
        <v>2</v>
      </c>
      <c r="K118" s="193">
        <f>SUM(K85,K117)</f>
        <v>214</v>
      </c>
      <c r="L118" s="195">
        <v>1.5</v>
      </c>
      <c r="M118" s="193">
        <f>SUM(M85,M117)</f>
        <v>98</v>
      </c>
      <c r="N118" s="194">
        <v>3</v>
      </c>
      <c r="O118" s="193">
        <f>SUM(O85,O117)</f>
        <v>48</v>
      </c>
      <c r="P118" s="193">
        <f>SUM(P85,P117)</f>
        <v>560</v>
      </c>
      <c r="Q118" s="193">
        <f>SUM(Q85,Q117)</f>
        <v>3118</v>
      </c>
      <c r="R118" s="1661" t="s">
        <v>18</v>
      </c>
      <c r="T118" s="331"/>
      <c r="U118" s="300"/>
      <c r="V118" s="300"/>
      <c r="W118" s="300"/>
      <c r="X118" s="300"/>
      <c r="Y118" s="300"/>
      <c r="Z118" s="300"/>
      <c r="AA118" s="300"/>
      <c r="AB118" s="300"/>
      <c r="AC118" s="300"/>
      <c r="AD118" s="331"/>
      <c r="AE118" s="300"/>
      <c r="AF118" s="300"/>
      <c r="AG118" s="300"/>
      <c r="AH118" s="300"/>
      <c r="AI118" s="300"/>
      <c r="AJ118" s="300"/>
      <c r="AK118" s="300"/>
      <c r="AL118" s="300"/>
      <c r="AM118" s="538"/>
      <c r="AN118" s="332"/>
    </row>
    <row r="119" spans="1:44" ht="15" customHeight="1" x14ac:dyDescent="0.2">
      <c r="B119" s="405"/>
      <c r="C119" s="454"/>
      <c r="D119" s="199"/>
      <c r="E119" s="199"/>
      <c r="F119" s="199"/>
      <c r="G119" s="199"/>
      <c r="H119" s="199"/>
      <c r="I119" s="199"/>
      <c r="J119" s="198"/>
      <c r="K119" s="199"/>
      <c r="L119" s="197"/>
      <c r="M119" s="199"/>
      <c r="N119" s="198"/>
      <c r="O119" s="198"/>
      <c r="P119" s="455"/>
      <c r="Q119" s="456"/>
      <c r="R119" s="1677"/>
    </row>
    <row r="120" spans="1:44" ht="21.75" customHeight="1" thickBot="1" x14ac:dyDescent="0.25">
      <c r="B120" s="405"/>
      <c r="C120" s="454"/>
      <c r="D120" s="199"/>
      <c r="E120" s="199"/>
      <c r="F120" s="199"/>
      <c r="G120" s="199"/>
      <c r="H120" s="199"/>
      <c r="I120" s="199"/>
      <c r="J120" s="198"/>
      <c r="K120" s="199"/>
      <c r="L120" s="197"/>
      <c r="M120" s="199"/>
      <c r="N120" s="198"/>
      <c r="O120" s="198"/>
      <c r="P120" s="455"/>
      <c r="Q120" s="456"/>
      <c r="R120" s="1677"/>
      <c r="T120" s="503" t="s">
        <v>558</v>
      </c>
      <c r="U120" s="489"/>
      <c r="V120" s="489"/>
      <c r="W120" s="489"/>
      <c r="X120" s="489"/>
      <c r="Y120" s="489"/>
      <c r="Z120" s="489"/>
      <c r="AA120" s="489"/>
      <c r="AB120" s="489"/>
      <c r="AC120" s="489"/>
      <c r="AD120" s="489"/>
      <c r="AE120" s="489"/>
      <c r="AF120" s="489"/>
      <c r="AG120" s="489"/>
      <c r="AH120" s="489"/>
      <c r="AI120" s="489"/>
      <c r="AJ120" s="489"/>
      <c r="AK120" s="489"/>
      <c r="AL120" s="489"/>
      <c r="AM120" s="504"/>
      <c r="AN120" s="504"/>
      <c r="AO120" s="504"/>
      <c r="AP120" s="504"/>
      <c r="AQ120" s="504"/>
      <c r="AR120" s="504"/>
    </row>
    <row r="121" spans="1:44" ht="15" customHeight="1" thickBot="1" x14ac:dyDescent="0.25">
      <c r="B121" s="405"/>
      <c r="C121" s="454"/>
      <c r="D121" s="199"/>
      <c r="E121" s="199"/>
      <c r="F121" s="199"/>
      <c r="G121" s="199"/>
      <c r="H121" s="199"/>
      <c r="I121" s="199"/>
      <c r="J121" s="198"/>
      <c r="K121" s="199"/>
      <c r="L121" s="197"/>
      <c r="M121" s="199"/>
      <c r="N121" s="198"/>
      <c r="O121" s="198"/>
      <c r="P121" s="455"/>
      <c r="Q121" s="456"/>
      <c r="R121" s="1677"/>
      <c r="T121" s="1920" t="s">
        <v>1784</v>
      </c>
      <c r="U121" s="1921"/>
      <c r="V121" s="1921"/>
      <c r="W121" s="1921"/>
      <c r="X121" s="1921"/>
      <c r="Y121" s="1921"/>
      <c r="Z121" s="1921"/>
      <c r="AA121" s="1921"/>
      <c r="AB121" s="1921"/>
      <c r="AC121" s="2039"/>
      <c r="AD121" s="2109" t="s">
        <v>1789</v>
      </c>
      <c r="AE121" s="2110"/>
      <c r="AF121" s="2110"/>
      <c r="AG121" s="2110"/>
      <c r="AH121" s="2110"/>
      <c r="AI121" s="2110"/>
      <c r="AJ121" s="2110"/>
      <c r="AK121" s="2110"/>
      <c r="AL121" s="2111"/>
      <c r="AM121" s="1898" t="s">
        <v>1412</v>
      </c>
      <c r="AN121" s="1899"/>
      <c r="AO121" s="1899"/>
      <c r="AP121" s="1899"/>
      <c r="AQ121" s="1899"/>
      <c r="AR121" s="1900"/>
    </row>
    <row r="122" spans="1:44" ht="27" customHeight="1" x14ac:dyDescent="0.2">
      <c r="B122" s="405"/>
      <c r="C122" s="145"/>
      <c r="D122" s="146"/>
      <c r="E122" s="146"/>
      <c r="F122" s="146"/>
      <c r="G122" s="146"/>
      <c r="H122" s="146"/>
      <c r="T122" s="1969" t="s">
        <v>561</v>
      </c>
      <c r="U122" s="1967"/>
      <c r="V122" s="2120"/>
      <c r="W122" s="999" t="s">
        <v>906</v>
      </c>
      <c r="X122" s="2041" t="s">
        <v>564</v>
      </c>
      <c r="Y122" s="2021"/>
      <c r="Z122" s="2021"/>
      <c r="AA122" s="2021"/>
      <c r="AB122" s="2021"/>
      <c r="AC122" s="2021"/>
      <c r="AD122" s="2083" t="s">
        <v>906</v>
      </c>
      <c r="AE122" s="2084"/>
      <c r="AF122" s="2085"/>
      <c r="AG122" s="1971" t="s">
        <v>564</v>
      </c>
      <c r="AH122" s="1971"/>
      <c r="AI122" s="1971"/>
      <c r="AJ122" s="1971"/>
      <c r="AK122" s="1971"/>
      <c r="AL122" s="1972"/>
      <c r="AM122" s="1875" t="s">
        <v>565</v>
      </c>
      <c r="AN122" s="1876"/>
      <c r="AO122" s="1876"/>
      <c r="AP122" s="1876"/>
      <c r="AQ122" s="1876"/>
      <c r="AR122" s="1877"/>
    </row>
    <row r="123" spans="1:44" ht="33" customHeight="1" x14ac:dyDescent="0.2">
      <c r="B123" s="462" t="s">
        <v>649</v>
      </c>
      <c r="C123" s="460" t="s">
        <v>648</v>
      </c>
      <c r="D123" s="2127" t="s">
        <v>5</v>
      </c>
      <c r="E123" s="2128"/>
      <c r="F123" s="2128"/>
      <c r="G123" s="2128"/>
      <c r="H123" s="2129"/>
      <c r="I123" s="230" t="s">
        <v>238</v>
      </c>
      <c r="J123" s="231"/>
      <c r="K123" s="231"/>
      <c r="L123" s="231"/>
      <c r="M123" s="231"/>
      <c r="N123" s="231"/>
      <c r="O123" s="231"/>
      <c r="P123" s="231"/>
      <c r="Q123" s="231"/>
      <c r="R123" s="1685"/>
      <c r="T123" s="1616" t="s">
        <v>566</v>
      </c>
      <c r="U123" s="1617" t="s">
        <v>568</v>
      </c>
      <c r="V123" s="1620" t="s">
        <v>570</v>
      </c>
      <c r="W123" s="987"/>
      <c r="X123" s="2014" t="s">
        <v>566</v>
      </c>
      <c r="Y123" s="1976"/>
      <c r="Z123" s="1976" t="s">
        <v>572</v>
      </c>
      <c r="AA123" s="1976"/>
      <c r="AB123" s="1976" t="s">
        <v>570</v>
      </c>
      <c r="AC123" s="1976"/>
      <c r="AD123" s="996"/>
      <c r="AE123" s="997"/>
      <c r="AF123" s="998"/>
      <c r="AG123" s="2053" t="s">
        <v>566</v>
      </c>
      <c r="AH123" s="2000"/>
      <c r="AI123" s="2019" t="s">
        <v>572</v>
      </c>
      <c r="AJ123" s="2000"/>
      <c r="AK123" s="2019" t="s">
        <v>570</v>
      </c>
      <c r="AL123" s="1990"/>
      <c r="AM123" s="1878" t="s">
        <v>566</v>
      </c>
      <c r="AN123" s="1873"/>
      <c r="AO123" s="1872" t="s">
        <v>572</v>
      </c>
      <c r="AP123" s="1873"/>
      <c r="AQ123" s="1872" t="s">
        <v>570</v>
      </c>
      <c r="AR123" s="1874"/>
    </row>
    <row r="124" spans="1:44" ht="48.75" thickBot="1" x14ac:dyDescent="0.25">
      <c r="A124" s="672" t="s">
        <v>1341</v>
      </c>
      <c r="B124" s="669" t="s">
        <v>650</v>
      </c>
      <c r="C124" s="461" t="s">
        <v>25</v>
      </c>
      <c r="D124" s="232" t="s">
        <v>5</v>
      </c>
      <c r="E124" s="202" t="s">
        <v>183</v>
      </c>
      <c r="F124" s="202" t="s">
        <v>182</v>
      </c>
      <c r="G124" s="202" t="s">
        <v>181</v>
      </c>
      <c r="H124" s="202" t="s">
        <v>229</v>
      </c>
      <c r="I124" s="154" t="s">
        <v>7</v>
      </c>
      <c r="J124" s="154" t="s">
        <v>8</v>
      </c>
      <c r="K124" s="155" t="s">
        <v>9</v>
      </c>
      <c r="L124" s="154" t="s">
        <v>8</v>
      </c>
      <c r="M124" s="155" t="s">
        <v>10</v>
      </c>
      <c r="N124" s="156" t="s">
        <v>11</v>
      </c>
      <c r="O124" s="156" t="s">
        <v>1782</v>
      </c>
      <c r="P124" s="157" t="s">
        <v>12</v>
      </c>
      <c r="Q124" s="155" t="s">
        <v>13</v>
      </c>
      <c r="R124" s="1669" t="s">
        <v>14</v>
      </c>
      <c r="T124" s="1616" t="s">
        <v>573</v>
      </c>
      <c r="U124" s="1617" t="s">
        <v>573</v>
      </c>
      <c r="V124" s="1620" t="s">
        <v>573</v>
      </c>
      <c r="W124" s="995" t="s">
        <v>573</v>
      </c>
      <c r="X124" s="1619" t="s">
        <v>573</v>
      </c>
      <c r="Y124" s="1617" t="s">
        <v>574</v>
      </c>
      <c r="Z124" s="1617" t="s">
        <v>573</v>
      </c>
      <c r="AA124" s="1617" t="s">
        <v>574</v>
      </c>
      <c r="AB124" s="1617" t="s">
        <v>573</v>
      </c>
      <c r="AC124" s="1617" t="s">
        <v>574</v>
      </c>
      <c r="AD124" s="2080" t="s">
        <v>573</v>
      </c>
      <c r="AE124" s="2081"/>
      <c r="AF124" s="2082"/>
      <c r="AG124" s="1618" t="s">
        <v>573</v>
      </c>
      <c r="AH124" s="274" t="s">
        <v>574</v>
      </c>
      <c r="AI124" s="274" t="s">
        <v>573</v>
      </c>
      <c r="AJ124" s="274" t="s">
        <v>574</v>
      </c>
      <c r="AK124" s="274" t="s">
        <v>573</v>
      </c>
      <c r="AL124" s="306" t="s">
        <v>574</v>
      </c>
      <c r="AM124" s="380" t="s">
        <v>573</v>
      </c>
      <c r="AN124" s="381" t="s">
        <v>574</v>
      </c>
      <c r="AO124" s="381" t="s">
        <v>573</v>
      </c>
      <c r="AP124" s="381" t="s">
        <v>574</v>
      </c>
      <c r="AQ124" s="381" t="s">
        <v>573</v>
      </c>
      <c r="AR124" s="382" t="s">
        <v>574</v>
      </c>
    </row>
    <row r="125" spans="1:44" ht="15" customHeight="1" x14ac:dyDescent="0.2">
      <c r="A125" s="227"/>
      <c r="B125" s="670" t="s">
        <v>533</v>
      </c>
      <c r="C125" s="566" t="s">
        <v>895</v>
      </c>
      <c r="D125" s="93"/>
      <c r="E125" s="93">
        <f>SUM(D126,D127,D128,D129,D130)</f>
        <v>10</v>
      </c>
      <c r="F125" s="93">
        <f>D126+D127+D128+D129+D130+D131+D132</f>
        <v>14</v>
      </c>
      <c r="G125" s="93">
        <f>D126+D127+D128</f>
        <v>6</v>
      </c>
      <c r="H125" s="93">
        <v>10</v>
      </c>
      <c r="I125" s="93">
        <f>SUM(I126:I128)</f>
        <v>36</v>
      </c>
      <c r="J125" s="160">
        <v>1</v>
      </c>
      <c r="K125" s="93">
        <f>SUM(K126:K128)</f>
        <v>8</v>
      </c>
      <c r="L125" s="160">
        <v>4</v>
      </c>
      <c r="M125" s="93">
        <f>SUM(M126:M128)</f>
        <v>4</v>
      </c>
      <c r="N125" s="160">
        <v>8</v>
      </c>
      <c r="O125" s="160"/>
      <c r="P125" s="161">
        <f>SUM(I125,K125,M125,O125)</f>
        <v>48</v>
      </c>
      <c r="Q125" s="161">
        <f>SUM(Q126:Q132)</f>
        <v>241</v>
      </c>
      <c r="R125" s="876"/>
      <c r="T125" s="334"/>
      <c r="U125" s="336"/>
      <c r="V125" s="798"/>
      <c r="W125" s="804"/>
      <c r="X125" s="335"/>
      <c r="Y125" s="336"/>
      <c r="Z125" s="336"/>
      <c r="AA125" s="336"/>
      <c r="AB125" s="336"/>
      <c r="AC125" s="336"/>
      <c r="AD125" s="334"/>
      <c r="AE125" s="336"/>
      <c r="AF125" s="539"/>
      <c r="AG125" s="335"/>
      <c r="AH125" s="336"/>
      <c r="AI125" s="336"/>
      <c r="AJ125" s="336"/>
      <c r="AK125" s="336"/>
      <c r="AL125" s="539"/>
      <c r="AM125" s="813"/>
      <c r="AN125" s="505"/>
      <c r="AO125" s="505"/>
      <c r="AP125" s="505"/>
      <c r="AQ125" s="505"/>
      <c r="AR125" s="814"/>
    </row>
    <row r="126" spans="1:44" ht="15" customHeight="1" x14ac:dyDescent="0.2">
      <c r="A126" s="227" t="s">
        <v>1797</v>
      </c>
      <c r="B126" s="632" t="s">
        <v>476</v>
      </c>
      <c r="C126" s="77" t="s">
        <v>160</v>
      </c>
      <c r="D126" s="163">
        <v>2</v>
      </c>
      <c r="E126" s="163" t="s">
        <v>184</v>
      </c>
      <c r="F126" s="163" t="s">
        <v>184</v>
      </c>
      <c r="G126" s="163" t="s">
        <v>184</v>
      </c>
      <c r="H126" s="163" t="s">
        <v>184</v>
      </c>
      <c r="I126" s="164">
        <v>10</v>
      </c>
      <c r="J126" s="164">
        <v>1</v>
      </c>
      <c r="K126" s="164">
        <v>2</v>
      </c>
      <c r="L126" s="164">
        <v>4</v>
      </c>
      <c r="M126" s="164">
        <v>4</v>
      </c>
      <c r="N126" s="164">
        <v>8</v>
      </c>
      <c r="O126" s="164"/>
      <c r="P126" s="165">
        <f>SUM(I126,K126,M126)</f>
        <v>16</v>
      </c>
      <c r="Q126" s="165">
        <f t="shared" ref="Q126:Q148" si="14">(((I126*1.5)*J126)+(K126*L126)+(M126*N126))</f>
        <v>55</v>
      </c>
      <c r="R126" s="1670" t="s">
        <v>216</v>
      </c>
      <c r="T126" s="297"/>
      <c r="U126" s="474"/>
      <c r="V126" s="570"/>
      <c r="W126" s="986"/>
      <c r="X126" s="338">
        <v>2</v>
      </c>
      <c r="Y126" s="474" t="s">
        <v>910</v>
      </c>
      <c r="Z126" s="474"/>
      <c r="AA126" s="474"/>
      <c r="AB126" s="474"/>
      <c r="AC126" s="474"/>
      <c r="AD126" s="2080"/>
      <c r="AE126" s="2081"/>
      <c r="AF126" s="2082"/>
      <c r="AG126" s="339">
        <v>2</v>
      </c>
      <c r="AH126" s="308" t="s">
        <v>910</v>
      </c>
      <c r="AI126" s="308"/>
      <c r="AJ126" s="308"/>
      <c r="AK126" s="308"/>
      <c r="AL126" s="309"/>
      <c r="AM126" s="310" t="s">
        <v>1425</v>
      </c>
      <c r="AN126" s="311" t="s">
        <v>910</v>
      </c>
      <c r="AO126" s="311"/>
      <c r="AP126" s="311"/>
      <c r="AQ126" s="311"/>
      <c r="AR126" s="312"/>
    </row>
    <row r="127" spans="1:44" ht="15" customHeight="1" x14ac:dyDescent="0.2">
      <c r="A127" s="227" t="s">
        <v>1487</v>
      </c>
      <c r="B127" s="632" t="s">
        <v>477</v>
      </c>
      <c r="C127" s="77" t="s">
        <v>161</v>
      </c>
      <c r="D127" s="166">
        <v>2</v>
      </c>
      <c r="E127" s="166" t="s">
        <v>184</v>
      </c>
      <c r="F127" s="163" t="s">
        <v>184</v>
      </c>
      <c r="G127" s="166" t="s">
        <v>184</v>
      </c>
      <c r="H127" s="166" t="s">
        <v>184</v>
      </c>
      <c r="I127" s="164">
        <v>16</v>
      </c>
      <c r="J127" s="164">
        <v>1</v>
      </c>
      <c r="K127" s="167">
        <v>0</v>
      </c>
      <c r="L127" s="164">
        <v>4</v>
      </c>
      <c r="M127" s="164">
        <v>0</v>
      </c>
      <c r="N127" s="164">
        <v>0</v>
      </c>
      <c r="O127" s="164"/>
      <c r="P127" s="165">
        <f t="shared" ref="P127:P142" si="15">SUM(I127,K127,M127)</f>
        <v>16</v>
      </c>
      <c r="Q127" s="165">
        <f t="shared" si="14"/>
        <v>24</v>
      </c>
      <c r="R127" s="1670" t="s">
        <v>216</v>
      </c>
      <c r="T127" s="1616"/>
      <c r="U127" s="1617"/>
      <c r="V127" s="1620"/>
      <c r="W127" s="987"/>
      <c r="X127" s="338">
        <v>2</v>
      </c>
      <c r="Y127" s="474" t="s">
        <v>908</v>
      </c>
      <c r="Z127" s="1617"/>
      <c r="AA127" s="1617"/>
      <c r="AB127" s="1617"/>
      <c r="AC127" s="1617"/>
      <c r="AD127" s="2080"/>
      <c r="AE127" s="2081"/>
      <c r="AF127" s="2082"/>
      <c r="AG127" s="1618">
        <v>2</v>
      </c>
      <c r="AH127" s="274" t="s">
        <v>908</v>
      </c>
      <c r="AI127" s="274"/>
      <c r="AJ127" s="274"/>
      <c r="AK127" s="274"/>
      <c r="AL127" s="306"/>
      <c r="AM127" s="310" t="s">
        <v>1425</v>
      </c>
      <c r="AN127" s="311" t="s">
        <v>908</v>
      </c>
      <c r="AO127" s="1629"/>
      <c r="AP127" s="1629"/>
      <c r="AQ127" s="1629"/>
      <c r="AR127" s="303"/>
    </row>
    <row r="128" spans="1:44" ht="15" customHeight="1" x14ac:dyDescent="0.2">
      <c r="A128" s="227" t="s">
        <v>1794</v>
      </c>
      <c r="B128" s="632" t="s">
        <v>478</v>
      </c>
      <c r="C128" s="77" t="s">
        <v>162</v>
      </c>
      <c r="D128" s="166">
        <v>2</v>
      </c>
      <c r="E128" s="166" t="s">
        <v>184</v>
      </c>
      <c r="F128" s="163" t="s">
        <v>184</v>
      </c>
      <c r="G128" s="166" t="s">
        <v>184</v>
      </c>
      <c r="H128" s="166" t="s">
        <v>184</v>
      </c>
      <c r="I128" s="164">
        <v>10</v>
      </c>
      <c r="J128" s="164">
        <v>1</v>
      </c>
      <c r="K128" s="167">
        <v>6</v>
      </c>
      <c r="L128" s="167">
        <v>4</v>
      </c>
      <c r="M128" s="164">
        <v>0</v>
      </c>
      <c r="N128" s="164">
        <v>0</v>
      </c>
      <c r="O128" s="164"/>
      <c r="P128" s="165">
        <f t="shared" si="15"/>
        <v>16</v>
      </c>
      <c r="Q128" s="165">
        <f t="shared" si="14"/>
        <v>39</v>
      </c>
      <c r="R128" s="1670" t="s">
        <v>216</v>
      </c>
      <c r="T128" s="297"/>
      <c r="U128" s="1617"/>
      <c r="V128" s="1620"/>
      <c r="W128" s="987"/>
      <c r="X128" s="338">
        <v>2</v>
      </c>
      <c r="Y128" s="474" t="s">
        <v>907</v>
      </c>
      <c r="Z128" s="1617"/>
      <c r="AA128" s="1617"/>
      <c r="AB128" s="1617"/>
      <c r="AC128" s="1617"/>
      <c r="AD128" s="2080"/>
      <c r="AE128" s="2081"/>
      <c r="AF128" s="2082"/>
      <c r="AG128" s="339">
        <v>2</v>
      </c>
      <c r="AH128" s="308" t="s">
        <v>907</v>
      </c>
      <c r="AI128" s="274"/>
      <c r="AJ128" s="274"/>
      <c r="AK128" s="274"/>
      <c r="AL128" s="306"/>
      <c r="AM128" s="310" t="s">
        <v>1425</v>
      </c>
      <c r="AN128" s="311" t="s">
        <v>907</v>
      </c>
      <c r="AO128" s="1629"/>
      <c r="AP128" s="1629"/>
      <c r="AQ128" s="1629"/>
      <c r="AR128" s="303"/>
    </row>
    <row r="129" spans="1:44" ht="15" customHeight="1" x14ac:dyDescent="0.2">
      <c r="A129" s="227" t="s">
        <v>1798</v>
      </c>
      <c r="B129" s="632" t="s">
        <v>479</v>
      </c>
      <c r="C129" s="206" t="s">
        <v>196</v>
      </c>
      <c r="D129" s="166">
        <v>2</v>
      </c>
      <c r="E129" s="166" t="s">
        <v>184</v>
      </c>
      <c r="F129" s="163" t="s">
        <v>184</v>
      </c>
      <c r="G129" s="166"/>
      <c r="H129" s="166" t="s">
        <v>184</v>
      </c>
      <c r="I129" s="164">
        <v>12</v>
      </c>
      <c r="J129" s="164">
        <v>1</v>
      </c>
      <c r="K129" s="167">
        <v>0</v>
      </c>
      <c r="L129" s="167">
        <v>3</v>
      </c>
      <c r="M129" s="164">
        <v>4</v>
      </c>
      <c r="N129" s="164">
        <v>6</v>
      </c>
      <c r="O129" s="164"/>
      <c r="P129" s="165">
        <f t="shared" si="15"/>
        <v>16</v>
      </c>
      <c r="Q129" s="165">
        <f t="shared" si="14"/>
        <v>42</v>
      </c>
      <c r="R129" s="1670" t="s">
        <v>197</v>
      </c>
      <c r="T129" s="1616"/>
      <c r="U129" s="1617"/>
      <c r="V129" s="1620"/>
      <c r="W129" s="987"/>
      <c r="X129" s="338">
        <v>2</v>
      </c>
      <c r="Y129" s="474" t="s">
        <v>907</v>
      </c>
      <c r="Z129" s="1617"/>
      <c r="AA129" s="1617"/>
      <c r="AB129" s="1617"/>
      <c r="AC129" s="1617"/>
      <c r="AD129" s="2080"/>
      <c r="AE129" s="2081"/>
      <c r="AF129" s="2082"/>
      <c r="AG129" s="1618">
        <v>2</v>
      </c>
      <c r="AH129" s="274" t="s">
        <v>907</v>
      </c>
      <c r="AI129" s="274"/>
      <c r="AJ129" s="274"/>
      <c r="AK129" s="274"/>
      <c r="AL129" s="306"/>
      <c r="AM129" s="310" t="s">
        <v>1425</v>
      </c>
      <c r="AN129" s="311" t="s">
        <v>907</v>
      </c>
      <c r="AO129" s="1629"/>
      <c r="AP129" s="1629"/>
      <c r="AQ129" s="1629"/>
      <c r="AR129" s="303"/>
    </row>
    <row r="130" spans="1:44" ht="15" customHeight="1" x14ac:dyDescent="0.2">
      <c r="A130" s="227"/>
      <c r="B130" s="632" t="s">
        <v>480</v>
      </c>
      <c r="C130" s="206" t="s">
        <v>206</v>
      </c>
      <c r="D130" s="166">
        <v>2</v>
      </c>
      <c r="E130" s="166" t="s">
        <v>184</v>
      </c>
      <c r="F130" s="163" t="s">
        <v>184</v>
      </c>
      <c r="G130" s="166"/>
      <c r="H130" s="166" t="s">
        <v>184</v>
      </c>
      <c r="I130" s="164">
        <v>12</v>
      </c>
      <c r="J130" s="164">
        <v>1</v>
      </c>
      <c r="K130" s="167">
        <v>4</v>
      </c>
      <c r="L130" s="167">
        <v>3</v>
      </c>
      <c r="M130" s="164">
        <v>0</v>
      </c>
      <c r="N130" s="164">
        <v>0</v>
      </c>
      <c r="O130" s="164"/>
      <c r="P130" s="165">
        <f t="shared" si="15"/>
        <v>16</v>
      </c>
      <c r="Q130" s="165">
        <f t="shared" si="14"/>
        <v>30</v>
      </c>
      <c r="R130" s="1670" t="s">
        <v>197</v>
      </c>
      <c r="T130" s="1616"/>
      <c r="U130" s="1617"/>
      <c r="V130" s="1620"/>
      <c r="W130" s="987"/>
      <c r="X130" s="338">
        <v>2</v>
      </c>
      <c r="Y130" s="474" t="s">
        <v>908</v>
      </c>
      <c r="Z130" s="1617"/>
      <c r="AA130" s="1617"/>
      <c r="AB130" s="1617"/>
      <c r="AC130" s="1617"/>
      <c r="AD130" s="2080"/>
      <c r="AE130" s="2081"/>
      <c r="AF130" s="2082"/>
      <c r="AG130" s="1618">
        <v>2</v>
      </c>
      <c r="AH130" s="274" t="s">
        <v>908</v>
      </c>
      <c r="AI130" s="274"/>
      <c r="AJ130" s="274"/>
      <c r="AK130" s="274"/>
      <c r="AL130" s="306"/>
      <c r="AM130" s="310" t="s">
        <v>1425</v>
      </c>
      <c r="AN130" s="1629" t="s">
        <v>908</v>
      </c>
      <c r="AO130" s="1629"/>
      <c r="AP130" s="1629"/>
      <c r="AQ130" s="1629"/>
      <c r="AR130" s="303"/>
    </row>
    <row r="131" spans="1:44" ht="15" customHeight="1" x14ac:dyDescent="0.2">
      <c r="A131" s="227"/>
      <c r="B131" s="632" t="s">
        <v>481</v>
      </c>
      <c r="C131" s="206" t="s">
        <v>198</v>
      </c>
      <c r="D131" s="166">
        <v>2</v>
      </c>
      <c r="E131" s="166"/>
      <c r="F131" s="163" t="s">
        <v>184</v>
      </c>
      <c r="G131" s="166"/>
      <c r="H131" s="166"/>
      <c r="I131" s="164">
        <v>10</v>
      </c>
      <c r="J131" s="164">
        <v>1</v>
      </c>
      <c r="K131" s="167">
        <v>6</v>
      </c>
      <c r="L131" s="167">
        <v>1</v>
      </c>
      <c r="M131" s="164">
        <v>0</v>
      </c>
      <c r="N131" s="164">
        <v>0</v>
      </c>
      <c r="O131" s="164"/>
      <c r="P131" s="165">
        <f t="shared" si="15"/>
        <v>16</v>
      </c>
      <c r="Q131" s="165">
        <f t="shared" si="14"/>
        <v>21</v>
      </c>
      <c r="R131" s="1682" t="s">
        <v>195</v>
      </c>
      <c r="T131" s="1616"/>
      <c r="U131" s="1617"/>
      <c r="V131" s="1620"/>
      <c r="W131" s="987"/>
      <c r="X131" s="338">
        <v>2</v>
      </c>
      <c r="Y131" s="474" t="s">
        <v>910</v>
      </c>
      <c r="Z131" s="1617"/>
      <c r="AA131" s="1617"/>
      <c r="AB131" s="1617"/>
      <c r="AC131" s="1617"/>
      <c r="AD131" s="2080"/>
      <c r="AE131" s="2081"/>
      <c r="AF131" s="2082"/>
      <c r="AG131" s="1618">
        <v>2</v>
      </c>
      <c r="AH131" s="274" t="s">
        <v>910</v>
      </c>
      <c r="AI131" s="274"/>
      <c r="AJ131" s="274"/>
      <c r="AK131" s="274"/>
      <c r="AL131" s="306"/>
      <c r="AM131" s="310" t="s">
        <v>1425</v>
      </c>
      <c r="AN131" s="1629" t="s">
        <v>910</v>
      </c>
      <c r="AO131" s="1629"/>
      <c r="AP131" s="1629"/>
      <c r="AQ131" s="1629"/>
      <c r="AR131" s="303"/>
    </row>
    <row r="132" spans="1:44" ht="12.75" x14ac:dyDescent="0.2">
      <c r="A132" s="227"/>
      <c r="B132" s="632" t="s">
        <v>482</v>
      </c>
      <c r="C132" s="206" t="s">
        <v>199</v>
      </c>
      <c r="D132" s="166">
        <v>2</v>
      </c>
      <c r="E132" s="166"/>
      <c r="F132" s="163" t="s">
        <v>184</v>
      </c>
      <c r="G132" s="166"/>
      <c r="H132" s="166"/>
      <c r="I132" s="164">
        <v>4</v>
      </c>
      <c r="J132" s="164">
        <v>1</v>
      </c>
      <c r="K132" s="167">
        <v>0</v>
      </c>
      <c r="L132" s="167">
        <v>1</v>
      </c>
      <c r="M132" s="164">
        <v>12</v>
      </c>
      <c r="N132" s="164">
        <v>2</v>
      </c>
      <c r="O132" s="164"/>
      <c r="P132" s="165">
        <f t="shared" si="15"/>
        <v>16</v>
      </c>
      <c r="Q132" s="165">
        <f t="shared" si="14"/>
        <v>30</v>
      </c>
      <c r="R132" s="1682" t="s">
        <v>195</v>
      </c>
      <c r="T132" s="297"/>
      <c r="U132" s="474"/>
      <c r="V132" s="570" t="s">
        <v>1409</v>
      </c>
      <c r="W132" s="986"/>
      <c r="X132" s="338"/>
      <c r="Y132" s="474"/>
      <c r="Z132" s="1617"/>
      <c r="AA132" s="1617"/>
      <c r="AB132" s="1617"/>
      <c r="AC132" s="1617"/>
      <c r="AD132" s="2080"/>
      <c r="AE132" s="2081"/>
      <c r="AF132" s="2082"/>
      <c r="AG132" s="1618" t="s">
        <v>1410</v>
      </c>
      <c r="AH132" s="274"/>
      <c r="AI132" s="274"/>
      <c r="AJ132" s="274"/>
      <c r="AK132" s="274"/>
      <c r="AL132" s="306"/>
      <c r="AM132" s="2077" t="s">
        <v>1786</v>
      </c>
      <c r="AN132" s="2078"/>
      <c r="AO132" s="2078"/>
      <c r="AP132" s="2078"/>
      <c r="AQ132" s="2078"/>
      <c r="AR132" s="2079"/>
    </row>
    <row r="133" spans="1:44" s="90" customFormat="1" ht="15" customHeight="1" x14ac:dyDescent="0.2">
      <c r="A133" s="620"/>
      <c r="B133" s="633" t="s">
        <v>534</v>
      </c>
      <c r="C133" s="567" t="s">
        <v>896</v>
      </c>
      <c r="D133" s="159"/>
      <c r="E133" s="159">
        <f>SUM(D134,D135,D136,D137,D140,D142)</f>
        <v>12</v>
      </c>
      <c r="F133" s="159">
        <f>D138+D140+D141+D142</f>
        <v>8</v>
      </c>
      <c r="G133" s="159">
        <f>SUM(D134:D139,D142)</f>
        <v>14</v>
      </c>
      <c r="H133" s="159">
        <v>12</v>
      </c>
      <c r="I133" s="169">
        <f>SUM(I134:I142)</f>
        <v>35</v>
      </c>
      <c r="J133" s="169">
        <v>1</v>
      </c>
      <c r="K133" s="169">
        <f>SUM(K134:K142)</f>
        <v>32</v>
      </c>
      <c r="L133" s="170">
        <v>1</v>
      </c>
      <c r="M133" s="169">
        <f>SUM(M134:M142)</f>
        <v>73</v>
      </c>
      <c r="N133" s="169">
        <v>8</v>
      </c>
      <c r="O133" s="169">
        <v>10</v>
      </c>
      <c r="P133" s="161">
        <f>SUM(I133,K133,M133,O133)</f>
        <v>150</v>
      </c>
      <c r="Q133" s="161">
        <f>SUM(Q134:Q142)</f>
        <v>512.5</v>
      </c>
      <c r="R133" s="876"/>
      <c r="S133" s="3"/>
      <c r="T133" s="329"/>
      <c r="U133" s="320"/>
      <c r="V133" s="578"/>
      <c r="W133" s="804"/>
      <c r="X133" s="356"/>
      <c r="Y133" s="320"/>
      <c r="Z133" s="320"/>
      <c r="AA133" s="320"/>
      <c r="AB133" s="320"/>
      <c r="AC133" s="320"/>
      <c r="AD133" s="334"/>
      <c r="AE133" s="336"/>
      <c r="AF133" s="539"/>
      <c r="AG133" s="356"/>
      <c r="AH133" s="320"/>
      <c r="AI133" s="320"/>
      <c r="AJ133" s="320"/>
      <c r="AK133" s="320"/>
      <c r="AL133" s="355"/>
      <c r="AM133" s="350"/>
      <c r="AN133" s="351"/>
      <c r="AO133" s="351"/>
      <c r="AP133" s="351"/>
      <c r="AQ133" s="351"/>
      <c r="AR133" s="352"/>
    </row>
    <row r="134" spans="1:44" ht="15" customHeight="1" x14ac:dyDescent="0.2">
      <c r="A134" s="227"/>
      <c r="B134" s="632" t="s">
        <v>483</v>
      </c>
      <c r="C134" s="77" t="s">
        <v>535</v>
      </c>
      <c r="D134" s="163">
        <v>2</v>
      </c>
      <c r="E134" s="163" t="s">
        <v>184</v>
      </c>
      <c r="F134" s="163"/>
      <c r="G134" s="163" t="s">
        <v>184</v>
      </c>
      <c r="H134" s="163" t="s">
        <v>184</v>
      </c>
      <c r="I134" s="164">
        <v>4</v>
      </c>
      <c r="J134" s="164">
        <v>1</v>
      </c>
      <c r="K134" s="164">
        <v>4</v>
      </c>
      <c r="L134" s="164">
        <v>3</v>
      </c>
      <c r="M134" s="164">
        <v>8</v>
      </c>
      <c r="N134" s="164">
        <v>6</v>
      </c>
      <c r="O134" s="164">
        <v>10</v>
      </c>
      <c r="P134" s="165">
        <f>SUM(I134,K134,M134,O134)</f>
        <v>26</v>
      </c>
      <c r="Q134" s="165">
        <f t="shared" si="14"/>
        <v>66</v>
      </c>
      <c r="R134" s="1670" t="s">
        <v>217</v>
      </c>
      <c r="T134" s="324"/>
      <c r="U134" s="340"/>
      <c r="V134" s="570"/>
      <c r="W134" s="986" t="s">
        <v>1409</v>
      </c>
      <c r="X134" s="1619"/>
      <c r="Y134" s="1617"/>
      <c r="Z134" s="1617"/>
      <c r="AA134" s="1617"/>
      <c r="AB134" s="1617"/>
      <c r="AC134" s="1617"/>
      <c r="AD134" s="2080" t="s">
        <v>1409</v>
      </c>
      <c r="AE134" s="2081"/>
      <c r="AF134" s="2082"/>
      <c r="AG134" s="1618"/>
      <c r="AH134" s="274"/>
      <c r="AI134" s="341"/>
      <c r="AJ134" s="274"/>
      <c r="AK134" s="274"/>
      <c r="AL134" s="306"/>
      <c r="AM134" s="727" t="s">
        <v>1411</v>
      </c>
      <c r="AN134" s="311"/>
      <c r="AO134" s="1629"/>
      <c r="AP134" s="1629"/>
      <c r="AQ134" s="1629"/>
      <c r="AR134" s="303"/>
    </row>
    <row r="135" spans="1:44" ht="12.75" x14ac:dyDescent="0.2">
      <c r="A135" s="227" t="s">
        <v>1487</v>
      </c>
      <c r="B135" s="632" t="s">
        <v>484</v>
      </c>
      <c r="C135" s="77" t="s">
        <v>156</v>
      </c>
      <c r="D135" s="166">
        <v>2</v>
      </c>
      <c r="E135" s="163" t="s">
        <v>184</v>
      </c>
      <c r="F135" s="163"/>
      <c r="G135" s="163" t="s">
        <v>184</v>
      </c>
      <c r="H135" s="166" t="s">
        <v>184</v>
      </c>
      <c r="I135" s="164">
        <v>0</v>
      </c>
      <c r="J135" s="164">
        <v>1</v>
      </c>
      <c r="K135" s="167">
        <v>0</v>
      </c>
      <c r="L135" s="164">
        <v>3</v>
      </c>
      <c r="M135" s="164">
        <v>16</v>
      </c>
      <c r="N135" s="164">
        <v>6</v>
      </c>
      <c r="O135" s="164"/>
      <c r="P135" s="165">
        <f t="shared" si="15"/>
        <v>16</v>
      </c>
      <c r="Q135" s="165">
        <f t="shared" si="14"/>
        <v>96</v>
      </c>
      <c r="R135" s="1670" t="s">
        <v>217</v>
      </c>
      <c r="T135" s="297"/>
      <c r="U135" s="474"/>
      <c r="V135" s="570" t="s">
        <v>1409</v>
      </c>
      <c r="W135" s="986"/>
      <c r="X135" s="1619"/>
      <c r="Y135" s="1617"/>
      <c r="Z135" s="1617"/>
      <c r="AA135" s="1617"/>
      <c r="AB135" s="1617"/>
      <c r="AC135" s="1617"/>
      <c r="AD135" s="2080"/>
      <c r="AE135" s="2081"/>
      <c r="AF135" s="2082"/>
      <c r="AG135" s="1618" t="s">
        <v>19</v>
      </c>
      <c r="AH135" s="274" t="s">
        <v>19</v>
      </c>
      <c r="AI135" s="274"/>
      <c r="AJ135" s="274"/>
      <c r="AK135" s="274" t="s">
        <v>1409</v>
      </c>
      <c r="AL135" s="306" t="s">
        <v>1788</v>
      </c>
      <c r="AM135" s="2077" t="s">
        <v>1786</v>
      </c>
      <c r="AN135" s="2078"/>
      <c r="AO135" s="2078"/>
      <c r="AP135" s="2078"/>
      <c r="AQ135" s="2078"/>
      <c r="AR135" s="2079"/>
    </row>
    <row r="136" spans="1:44" ht="15" customHeight="1" x14ac:dyDescent="0.2">
      <c r="A136" s="227" t="s">
        <v>1488</v>
      </c>
      <c r="B136" s="632" t="s">
        <v>485</v>
      </c>
      <c r="C136" s="77" t="s">
        <v>157</v>
      </c>
      <c r="D136" s="166">
        <v>2</v>
      </c>
      <c r="E136" s="163" t="s">
        <v>184</v>
      </c>
      <c r="F136" s="163"/>
      <c r="G136" s="163" t="s">
        <v>184</v>
      </c>
      <c r="H136" s="166" t="s">
        <v>184</v>
      </c>
      <c r="I136" s="164">
        <v>7</v>
      </c>
      <c r="J136" s="164">
        <v>1</v>
      </c>
      <c r="K136" s="167">
        <v>0</v>
      </c>
      <c r="L136" s="167">
        <v>3</v>
      </c>
      <c r="M136" s="164">
        <v>9</v>
      </c>
      <c r="N136" s="164">
        <v>6</v>
      </c>
      <c r="O136" s="164"/>
      <c r="P136" s="165">
        <f t="shared" si="15"/>
        <v>16</v>
      </c>
      <c r="Q136" s="165">
        <f t="shared" si="14"/>
        <v>64.5</v>
      </c>
      <c r="R136" s="1670" t="s">
        <v>217</v>
      </c>
      <c r="T136" s="297">
        <v>2</v>
      </c>
      <c r="U136" s="474"/>
      <c r="V136" s="570"/>
      <c r="W136" s="986"/>
      <c r="X136" s="1619"/>
      <c r="Y136" s="1617"/>
      <c r="Z136" s="1617"/>
      <c r="AA136" s="1617"/>
      <c r="AB136" s="1617"/>
      <c r="AC136" s="1617"/>
      <c r="AD136" s="2080"/>
      <c r="AE136" s="2081"/>
      <c r="AF136" s="2082"/>
      <c r="AG136" s="1618" t="s">
        <v>1787</v>
      </c>
      <c r="AH136" s="274" t="s">
        <v>19</v>
      </c>
      <c r="AI136" s="308"/>
      <c r="AJ136" s="308"/>
      <c r="AK136" s="274"/>
      <c r="AL136" s="306"/>
      <c r="AM136" s="310" t="s">
        <v>1425</v>
      </c>
      <c r="AN136" s="1629" t="s">
        <v>908</v>
      </c>
      <c r="AO136" s="1629"/>
      <c r="AP136" s="1629"/>
      <c r="AQ136" s="1629"/>
      <c r="AR136" s="303"/>
    </row>
    <row r="137" spans="1:44" ht="15" customHeight="1" x14ac:dyDescent="0.2">
      <c r="A137" s="227" t="s">
        <v>1488</v>
      </c>
      <c r="B137" s="632" t="s">
        <v>486</v>
      </c>
      <c r="C137" s="77" t="s">
        <v>158</v>
      </c>
      <c r="D137" s="163">
        <v>2</v>
      </c>
      <c r="E137" s="163" t="s">
        <v>184</v>
      </c>
      <c r="F137" s="163"/>
      <c r="G137" s="163" t="s">
        <v>184</v>
      </c>
      <c r="H137" s="163" t="s">
        <v>184</v>
      </c>
      <c r="I137" s="164">
        <v>8</v>
      </c>
      <c r="J137" s="164">
        <v>1</v>
      </c>
      <c r="K137" s="164">
        <v>0</v>
      </c>
      <c r="L137" s="164">
        <v>3</v>
      </c>
      <c r="M137" s="164">
        <v>8</v>
      </c>
      <c r="N137" s="164">
        <v>6</v>
      </c>
      <c r="O137" s="164"/>
      <c r="P137" s="165">
        <f>SUM(I137,K137,M137)</f>
        <v>16</v>
      </c>
      <c r="Q137" s="165">
        <f t="shared" si="14"/>
        <v>60</v>
      </c>
      <c r="R137" s="1670" t="s">
        <v>217</v>
      </c>
      <c r="T137" s="1616"/>
      <c r="U137" s="1617"/>
      <c r="V137" s="1620"/>
      <c r="W137" s="987"/>
      <c r="X137" s="1619">
        <v>2</v>
      </c>
      <c r="Y137" s="1617" t="s">
        <v>908</v>
      </c>
      <c r="Z137" s="1617"/>
      <c r="AA137" s="1617"/>
      <c r="AB137" s="1617"/>
      <c r="AC137" s="1617"/>
      <c r="AD137" s="2080"/>
      <c r="AE137" s="2081"/>
      <c r="AF137" s="2082"/>
      <c r="AG137" s="1618">
        <v>2</v>
      </c>
      <c r="AH137" s="274" t="s">
        <v>908</v>
      </c>
      <c r="AI137" s="308"/>
      <c r="AJ137" s="308"/>
      <c r="AK137" s="274"/>
      <c r="AL137" s="306"/>
      <c r="AM137" s="310" t="s">
        <v>1425</v>
      </c>
      <c r="AN137" s="1629" t="s">
        <v>908</v>
      </c>
      <c r="AO137" s="1629"/>
      <c r="AP137" s="1629"/>
      <c r="AQ137" s="1629"/>
      <c r="AR137" s="303"/>
    </row>
    <row r="138" spans="1:44" ht="15" customHeight="1" x14ac:dyDescent="0.2">
      <c r="A138" s="227" t="s">
        <v>1507</v>
      </c>
      <c r="B138" s="632" t="s">
        <v>487</v>
      </c>
      <c r="C138" s="77" t="s">
        <v>207</v>
      </c>
      <c r="D138" s="166">
        <v>2</v>
      </c>
      <c r="E138" s="166"/>
      <c r="F138" s="166" t="s">
        <v>184</v>
      </c>
      <c r="G138" s="166" t="s">
        <v>184</v>
      </c>
      <c r="H138" s="2239"/>
      <c r="I138" s="167">
        <v>8</v>
      </c>
      <c r="J138" s="164">
        <v>1</v>
      </c>
      <c r="K138" s="164">
        <v>4</v>
      </c>
      <c r="L138" s="164">
        <v>2</v>
      </c>
      <c r="M138" s="164">
        <v>0</v>
      </c>
      <c r="N138" s="164">
        <v>0</v>
      </c>
      <c r="O138" s="164"/>
      <c r="P138" s="165">
        <f t="shared" si="15"/>
        <v>12</v>
      </c>
      <c r="Q138" s="165">
        <f t="shared" si="14"/>
        <v>20</v>
      </c>
      <c r="R138" s="1680" t="s">
        <v>1828</v>
      </c>
      <c r="T138" s="305"/>
      <c r="U138" s="321"/>
      <c r="V138" s="573"/>
      <c r="W138" s="991"/>
      <c r="X138" s="498">
        <v>2</v>
      </c>
      <c r="Y138" s="321" t="s">
        <v>907</v>
      </c>
      <c r="Z138" s="321"/>
      <c r="AA138" s="321"/>
      <c r="AB138" s="321"/>
      <c r="AC138" s="321"/>
      <c r="AD138" s="2080"/>
      <c r="AE138" s="2081"/>
      <c r="AF138" s="2082"/>
      <c r="AG138" s="1618">
        <v>2</v>
      </c>
      <c r="AH138" s="274" t="s">
        <v>907</v>
      </c>
      <c r="AI138" s="308"/>
      <c r="AJ138" s="308"/>
      <c r="AK138" s="274"/>
      <c r="AL138" s="306"/>
      <c r="AM138" s="310" t="s">
        <v>1425</v>
      </c>
      <c r="AN138" s="311" t="s">
        <v>907</v>
      </c>
      <c r="AO138" s="1629"/>
      <c r="AP138" s="1629"/>
      <c r="AQ138" s="1629"/>
      <c r="AR138" s="303"/>
    </row>
    <row r="139" spans="1:44" ht="15" customHeight="1" x14ac:dyDescent="0.2">
      <c r="A139" s="227" t="s">
        <v>1491</v>
      </c>
      <c r="B139" s="632" t="s">
        <v>536</v>
      </c>
      <c r="C139" s="77" t="s">
        <v>190</v>
      </c>
      <c r="D139" s="166">
        <v>2</v>
      </c>
      <c r="E139" s="166"/>
      <c r="F139" s="166"/>
      <c r="G139" s="166" t="s">
        <v>184</v>
      </c>
      <c r="H139" s="2239"/>
      <c r="I139" s="167">
        <v>6</v>
      </c>
      <c r="J139" s="164">
        <v>1</v>
      </c>
      <c r="K139" s="164">
        <v>10</v>
      </c>
      <c r="L139" s="164">
        <v>1</v>
      </c>
      <c r="M139" s="164">
        <v>0</v>
      </c>
      <c r="N139" s="164">
        <v>0</v>
      </c>
      <c r="O139" s="164"/>
      <c r="P139" s="165">
        <f>SUM(I139,K139,M139)</f>
        <v>16</v>
      </c>
      <c r="Q139" s="165">
        <f t="shared" si="14"/>
        <v>19</v>
      </c>
      <c r="R139" s="1680" t="s">
        <v>1829</v>
      </c>
      <c r="T139" s="1616">
        <v>2</v>
      </c>
      <c r="U139" s="491"/>
      <c r="V139" s="574"/>
      <c r="W139" s="992"/>
      <c r="X139" s="499"/>
      <c r="Y139" s="491"/>
      <c r="Z139" s="491"/>
      <c r="AA139" s="491"/>
      <c r="AB139" s="491"/>
      <c r="AC139" s="491"/>
      <c r="AD139" s="2080"/>
      <c r="AE139" s="2081"/>
      <c r="AF139" s="2082"/>
      <c r="AG139" s="1618" t="s">
        <v>1787</v>
      </c>
      <c r="AH139" s="274" t="s">
        <v>19</v>
      </c>
      <c r="AI139" s="308"/>
      <c r="AJ139" s="308"/>
      <c r="AK139" s="274"/>
      <c r="AL139" s="306"/>
      <c r="AM139" s="310" t="s">
        <v>1425</v>
      </c>
      <c r="AN139" s="311" t="s">
        <v>908</v>
      </c>
      <c r="AO139" s="533"/>
      <c r="AP139" s="533"/>
      <c r="AQ139" s="533"/>
      <c r="AR139" s="534"/>
    </row>
    <row r="140" spans="1:44" ht="18.75" customHeight="1" x14ac:dyDescent="0.2">
      <c r="A140" s="227" t="s">
        <v>1798</v>
      </c>
      <c r="B140" s="632" t="s">
        <v>488</v>
      </c>
      <c r="C140" s="206" t="s">
        <v>200</v>
      </c>
      <c r="D140" s="166">
        <v>2</v>
      </c>
      <c r="E140" s="166" t="s">
        <v>184</v>
      </c>
      <c r="F140" s="166" t="s">
        <v>184</v>
      </c>
      <c r="G140" s="166"/>
      <c r="H140" s="166" t="s">
        <v>184</v>
      </c>
      <c r="I140" s="167">
        <v>0</v>
      </c>
      <c r="J140" s="164">
        <v>1</v>
      </c>
      <c r="K140" s="164">
        <v>0</v>
      </c>
      <c r="L140" s="164">
        <v>3</v>
      </c>
      <c r="M140" s="164">
        <v>16</v>
      </c>
      <c r="N140" s="164">
        <v>6</v>
      </c>
      <c r="O140" s="164"/>
      <c r="P140" s="165">
        <f t="shared" si="15"/>
        <v>16</v>
      </c>
      <c r="Q140" s="165">
        <f t="shared" si="14"/>
        <v>96</v>
      </c>
      <c r="R140" s="1670" t="s">
        <v>197</v>
      </c>
      <c r="T140" s="540"/>
      <c r="U140" s="494"/>
      <c r="V140" s="807" t="s">
        <v>1409</v>
      </c>
      <c r="W140" s="1002"/>
      <c r="X140" s="500"/>
      <c r="Y140" s="494"/>
      <c r="Z140" s="494"/>
      <c r="AA140" s="494"/>
      <c r="AB140" s="494"/>
      <c r="AC140" s="494"/>
      <c r="AD140" s="2080"/>
      <c r="AE140" s="2081"/>
      <c r="AF140" s="2082"/>
      <c r="AG140" s="543" t="s">
        <v>1410</v>
      </c>
      <c r="AH140" s="541" t="s">
        <v>19</v>
      </c>
      <c r="AI140" s="541"/>
      <c r="AJ140" s="541"/>
      <c r="AK140" s="541"/>
      <c r="AL140" s="542"/>
      <c r="AM140" s="2077" t="s">
        <v>1786</v>
      </c>
      <c r="AN140" s="2078"/>
      <c r="AO140" s="2078"/>
      <c r="AP140" s="2078"/>
      <c r="AQ140" s="2078"/>
      <c r="AR140" s="2079"/>
    </row>
    <row r="141" spans="1:44" ht="12.75" x14ac:dyDescent="0.2">
      <c r="A141" s="227"/>
      <c r="B141" s="632" t="s">
        <v>1781</v>
      </c>
      <c r="C141" s="206" t="s">
        <v>201</v>
      </c>
      <c r="D141" s="166">
        <v>2</v>
      </c>
      <c r="E141" s="166"/>
      <c r="F141" s="166" t="s">
        <v>184</v>
      </c>
      <c r="G141" s="166"/>
      <c r="H141" s="166"/>
      <c r="I141" s="167">
        <v>0</v>
      </c>
      <c r="J141" s="164">
        <v>1</v>
      </c>
      <c r="K141" s="164">
        <v>0</v>
      </c>
      <c r="L141" s="164">
        <v>1</v>
      </c>
      <c r="M141" s="164">
        <v>16</v>
      </c>
      <c r="N141" s="164">
        <v>2</v>
      </c>
      <c r="O141" s="164"/>
      <c r="P141" s="165">
        <f t="shared" si="15"/>
        <v>16</v>
      </c>
      <c r="Q141" s="165">
        <f t="shared" si="14"/>
        <v>32</v>
      </c>
      <c r="R141" s="1670" t="s">
        <v>197</v>
      </c>
      <c r="T141" s="1621"/>
      <c r="U141" s="225"/>
      <c r="V141" s="808" t="s">
        <v>19</v>
      </c>
      <c r="W141" s="1003" t="s">
        <v>1409</v>
      </c>
      <c r="X141" s="500"/>
      <c r="Y141" s="494"/>
      <c r="Z141" s="494"/>
      <c r="AA141" s="494"/>
      <c r="AB141" s="494"/>
      <c r="AC141" s="494"/>
      <c r="AD141" s="2080" t="s">
        <v>1409</v>
      </c>
      <c r="AE141" s="2081"/>
      <c r="AF141" s="2082"/>
      <c r="AG141" s="546"/>
      <c r="AH141" s="544"/>
      <c r="AI141" s="544"/>
      <c r="AJ141" s="544"/>
      <c r="AK141" s="544"/>
      <c r="AL141" s="545"/>
      <c r="AM141" s="727" t="s">
        <v>1411</v>
      </c>
      <c r="AN141" s="517"/>
      <c r="AO141" s="517"/>
      <c r="AP141" s="517"/>
      <c r="AQ141" s="517"/>
      <c r="AR141" s="518"/>
    </row>
    <row r="142" spans="1:44" s="68" customFormat="1" ht="15" customHeight="1" x14ac:dyDescent="0.2">
      <c r="A142" s="609" t="s">
        <v>1351</v>
      </c>
      <c r="B142" s="253" t="s">
        <v>554</v>
      </c>
      <c r="C142" s="79" t="s">
        <v>159</v>
      </c>
      <c r="D142" s="645">
        <v>2</v>
      </c>
      <c r="E142" s="645" t="s">
        <v>184</v>
      </c>
      <c r="F142" s="645" t="s">
        <v>184</v>
      </c>
      <c r="G142" s="645" t="s">
        <v>184</v>
      </c>
      <c r="H142" s="645" t="s">
        <v>184</v>
      </c>
      <c r="I142" s="606">
        <v>2</v>
      </c>
      <c r="J142" s="605">
        <v>1</v>
      </c>
      <c r="K142" s="605">
        <v>14</v>
      </c>
      <c r="L142" s="605">
        <v>4</v>
      </c>
      <c r="M142" s="605">
        <v>0</v>
      </c>
      <c r="N142" s="605">
        <v>8</v>
      </c>
      <c r="O142" s="605"/>
      <c r="P142" s="831">
        <f t="shared" si="15"/>
        <v>16</v>
      </c>
      <c r="Q142" s="831">
        <f t="shared" si="14"/>
        <v>59</v>
      </c>
      <c r="R142" s="1670" t="s">
        <v>197</v>
      </c>
      <c r="T142" s="1483" t="s">
        <v>1473</v>
      </c>
      <c r="U142" s="833"/>
      <c r="V142" s="979"/>
      <c r="W142" s="993"/>
      <c r="X142" s="834"/>
      <c r="Y142" s="833"/>
      <c r="Z142" s="833"/>
      <c r="AA142" s="833"/>
      <c r="AB142" s="833"/>
      <c r="AC142" s="833"/>
      <c r="AD142" s="2099"/>
      <c r="AE142" s="2100"/>
      <c r="AF142" s="2101"/>
      <c r="AG142" s="1765" t="s">
        <v>1473</v>
      </c>
      <c r="AH142" s="960"/>
      <c r="AI142" s="960"/>
      <c r="AJ142" s="960"/>
      <c r="AK142" s="960"/>
      <c r="AL142" s="961"/>
      <c r="AM142" s="1011" t="s">
        <v>1431</v>
      </c>
      <c r="AN142" s="833"/>
      <c r="AO142" s="833"/>
      <c r="AP142" s="833"/>
      <c r="AQ142" s="833"/>
      <c r="AR142" s="958"/>
    </row>
    <row r="143" spans="1:44" ht="15" customHeight="1" x14ac:dyDescent="0.2">
      <c r="A143" s="227"/>
      <c r="B143" s="633" t="s">
        <v>537</v>
      </c>
      <c r="C143" s="78" t="s">
        <v>897</v>
      </c>
      <c r="D143" s="169"/>
      <c r="E143" s="169">
        <f>SUM(D144:D145)</f>
        <v>4</v>
      </c>
      <c r="F143" s="169">
        <f>D144+D145</f>
        <v>4</v>
      </c>
      <c r="G143" s="169">
        <f>D144+D145</f>
        <v>4</v>
      </c>
      <c r="H143" s="169">
        <f>D144+D145</f>
        <v>4</v>
      </c>
      <c r="I143" s="169">
        <f>SUM(I144:I145)</f>
        <v>0</v>
      </c>
      <c r="J143" s="169">
        <v>1</v>
      </c>
      <c r="K143" s="169">
        <f>SUM(K144:K145)</f>
        <v>36</v>
      </c>
      <c r="L143" s="170">
        <v>1</v>
      </c>
      <c r="M143" s="169">
        <f>SUM(M144:M145)</f>
        <v>0</v>
      </c>
      <c r="N143" s="169">
        <v>2</v>
      </c>
      <c r="O143" s="169">
        <v>16</v>
      </c>
      <c r="P143" s="161">
        <f>SUM(I143,K143,M143,O143)</f>
        <v>52</v>
      </c>
      <c r="Q143" s="161">
        <f>SUM(Q144:Q145)</f>
        <v>64</v>
      </c>
      <c r="R143" s="876"/>
      <c r="T143" s="346"/>
      <c r="U143" s="347"/>
      <c r="V143" s="571"/>
      <c r="W143" s="804"/>
      <c r="X143" s="349"/>
      <c r="Y143" s="347"/>
      <c r="Z143" s="347"/>
      <c r="AA143" s="347"/>
      <c r="AB143" s="347"/>
      <c r="AC143" s="347"/>
      <c r="AD143" s="334"/>
      <c r="AE143" s="336"/>
      <c r="AF143" s="539"/>
      <c r="AG143" s="349"/>
      <c r="AH143" s="347"/>
      <c r="AI143" s="347"/>
      <c r="AJ143" s="347"/>
      <c r="AK143" s="347"/>
      <c r="AL143" s="348"/>
      <c r="AM143" s="350"/>
      <c r="AN143" s="351"/>
      <c r="AO143" s="351"/>
      <c r="AP143" s="351"/>
      <c r="AQ143" s="351"/>
      <c r="AR143" s="352"/>
    </row>
    <row r="144" spans="1:44" ht="15" customHeight="1" x14ac:dyDescent="0.2">
      <c r="A144" s="227" t="s">
        <v>1485</v>
      </c>
      <c r="B144" s="254" t="s">
        <v>489</v>
      </c>
      <c r="C144" s="206" t="s">
        <v>1419</v>
      </c>
      <c r="D144" s="218">
        <v>2</v>
      </c>
      <c r="E144" s="163" t="s">
        <v>184</v>
      </c>
      <c r="F144" s="163" t="s">
        <v>184</v>
      </c>
      <c r="G144" s="163" t="s">
        <v>184</v>
      </c>
      <c r="H144" s="219" t="s">
        <v>184</v>
      </c>
      <c r="I144" s="220">
        <v>0</v>
      </c>
      <c r="J144" s="220">
        <v>1</v>
      </c>
      <c r="K144" s="220">
        <v>16</v>
      </c>
      <c r="L144" s="233">
        <v>4</v>
      </c>
      <c r="M144" s="220">
        <v>0</v>
      </c>
      <c r="N144" s="220">
        <v>8</v>
      </c>
      <c r="O144" s="220">
        <v>16</v>
      </c>
      <c r="P144" s="165">
        <f>SUM(I144,K144,M144,O144)</f>
        <v>32</v>
      </c>
      <c r="Q144" s="221">
        <f t="shared" si="14"/>
        <v>64</v>
      </c>
      <c r="R144" s="1670" t="s">
        <v>216</v>
      </c>
      <c r="T144" s="297"/>
      <c r="U144" s="474"/>
      <c r="V144" s="570"/>
      <c r="W144" s="986" t="s">
        <v>1409</v>
      </c>
      <c r="X144" s="338"/>
      <c r="Y144" s="474"/>
      <c r="Z144" s="474"/>
      <c r="AA144" s="474"/>
      <c r="AB144" s="474"/>
      <c r="AC144" s="474"/>
      <c r="AD144" s="2080" t="s">
        <v>1409</v>
      </c>
      <c r="AE144" s="2081"/>
      <c r="AF144" s="2082"/>
      <c r="AG144" s="339"/>
      <c r="AH144" s="308"/>
      <c r="AI144" s="308"/>
      <c r="AJ144" s="308"/>
      <c r="AK144" s="308"/>
      <c r="AL144" s="309"/>
      <c r="AM144" s="727" t="s">
        <v>1411</v>
      </c>
      <c r="AN144" s="311"/>
      <c r="AO144" s="311"/>
      <c r="AP144" s="311"/>
      <c r="AQ144" s="311"/>
      <c r="AR144" s="312"/>
    </row>
    <row r="145" spans="1:44" s="68" customFormat="1" ht="12.75" x14ac:dyDescent="0.2">
      <c r="A145" s="609" t="s">
        <v>1353</v>
      </c>
      <c r="B145" s="253" t="s">
        <v>555</v>
      </c>
      <c r="C145" s="79" t="s">
        <v>85</v>
      </c>
      <c r="D145" s="645">
        <v>2</v>
      </c>
      <c r="E145" s="645" t="s">
        <v>184</v>
      </c>
      <c r="F145" s="645" t="s">
        <v>184</v>
      </c>
      <c r="G145" s="645" t="s">
        <v>184</v>
      </c>
      <c r="H145" s="645" t="s">
        <v>184</v>
      </c>
      <c r="I145" s="605">
        <v>0</v>
      </c>
      <c r="J145" s="605">
        <v>1</v>
      </c>
      <c r="K145" s="605">
        <v>20</v>
      </c>
      <c r="L145" s="606">
        <v>4</v>
      </c>
      <c r="M145" s="605">
        <v>0</v>
      </c>
      <c r="N145" s="605">
        <v>0</v>
      </c>
      <c r="O145" s="605"/>
      <c r="P145" s="831">
        <f>SUM(I145,K145,M145)</f>
        <v>20</v>
      </c>
      <c r="Q145" s="1635">
        <v>0</v>
      </c>
      <c r="R145" s="1672" t="s">
        <v>84</v>
      </c>
      <c r="T145" s="832" t="s">
        <v>1416</v>
      </c>
      <c r="U145" s="833" t="s">
        <v>1416</v>
      </c>
      <c r="V145" s="958"/>
      <c r="W145" s="993"/>
      <c r="X145" s="832"/>
      <c r="Y145" s="838"/>
      <c r="Z145" s="833"/>
      <c r="AA145" s="833"/>
      <c r="AB145" s="833"/>
      <c r="AC145" s="958"/>
      <c r="AD145" s="2099"/>
      <c r="AE145" s="2100"/>
      <c r="AF145" s="2101"/>
      <c r="AG145" s="959" t="s">
        <v>1416</v>
      </c>
      <c r="AH145" s="836"/>
      <c r="AI145" s="960" t="s">
        <v>1416</v>
      </c>
      <c r="AJ145" s="960"/>
      <c r="AK145" s="960"/>
      <c r="AL145" s="961"/>
      <c r="AM145" s="2005" t="s">
        <v>1562</v>
      </c>
      <c r="AN145" s="2006"/>
      <c r="AO145" s="2006"/>
      <c r="AP145" s="2006"/>
      <c r="AQ145" s="2006"/>
      <c r="AR145" s="2007"/>
    </row>
    <row r="146" spans="1:44" ht="15" customHeight="1" x14ac:dyDescent="0.2">
      <c r="A146" s="227"/>
      <c r="B146" s="633" t="s">
        <v>538</v>
      </c>
      <c r="C146" s="78" t="s">
        <v>898</v>
      </c>
      <c r="D146" s="169"/>
      <c r="E146" s="164">
        <f>SUM(D147:D148)</f>
        <v>4</v>
      </c>
      <c r="F146" s="164">
        <f>D147+D148</f>
        <v>4</v>
      </c>
      <c r="G146" s="164">
        <f>D147+D148</f>
        <v>4</v>
      </c>
      <c r="H146" s="164">
        <f>D147+D148</f>
        <v>4</v>
      </c>
      <c r="I146" s="169">
        <f>SUM(I147:I148)</f>
        <v>0</v>
      </c>
      <c r="J146" s="169">
        <v>1</v>
      </c>
      <c r="K146" s="169">
        <f>SUM(K147:K148)</f>
        <v>36</v>
      </c>
      <c r="L146" s="170">
        <v>1</v>
      </c>
      <c r="M146" s="169">
        <f>SUM(M147:M148)</f>
        <v>0</v>
      </c>
      <c r="N146" s="169">
        <v>2</v>
      </c>
      <c r="O146" s="169">
        <v>16</v>
      </c>
      <c r="P146" s="161">
        <f>SUM(I146,K146,M146,O146)</f>
        <v>52</v>
      </c>
      <c r="Q146" s="161">
        <f>SUM(Q147:Q148)</f>
        <v>144</v>
      </c>
      <c r="R146" s="876"/>
      <c r="T146" s="353"/>
      <c r="U146" s="320"/>
      <c r="V146" s="578"/>
      <c r="W146" s="804"/>
      <c r="X146" s="356"/>
      <c r="Y146" s="320"/>
      <c r="Z146" s="320"/>
      <c r="AA146" s="320"/>
      <c r="AB146" s="320"/>
      <c r="AC146" s="320"/>
      <c r="AD146" s="334"/>
      <c r="AE146" s="336"/>
      <c r="AF146" s="539"/>
      <c r="AG146" s="356"/>
      <c r="AH146" s="320"/>
      <c r="AI146" s="320"/>
      <c r="AJ146" s="320"/>
      <c r="AK146" s="320"/>
      <c r="AL146" s="355"/>
      <c r="AM146" s="548"/>
      <c r="AN146" s="337"/>
      <c r="AO146" s="351"/>
      <c r="AP146" s="351"/>
      <c r="AQ146" s="351"/>
      <c r="AR146" s="352"/>
    </row>
    <row r="147" spans="1:44" s="68" customFormat="1" ht="15" customHeight="1" x14ac:dyDescent="0.2">
      <c r="A147" s="609" t="s">
        <v>1352</v>
      </c>
      <c r="B147" s="253" t="s">
        <v>539</v>
      </c>
      <c r="C147" s="234" t="s">
        <v>87</v>
      </c>
      <c r="D147" s="645">
        <v>2</v>
      </c>
      <c r="E147" s="645" t="s">
        <v>184</v>
      </c>
      <c r="F147" s="645" t="s">
        <v>184</v>
      </c>
      <c r="G147" s="645" t="s">
        <v>184</v>
      </c>
      <c r="H147" s="645" t="s">
        <v>184</v>
      </c>
      <c r="I147" s="605">
        <v>0</v>
      </c>
      <c r="J147" s="605">
        <v>1</v>
      </c>
      <c r="K147" s="605">
        <v>20</v>
      </c>
      <c r="L147" s="606">
        <v>4</v>
      </c>
      <c r="M147" s="605">
        <v>0</v>
      </c>
      <c r="N147" s="605">
        <v>0</v>
      </c>
      <c r="O147" s="605"/>
      <c r="P147" s="1635">
        <f t="shared" ref="P147" si="16">SUM(I147,K147,M147)</f>
        <v>20</v>
      </c>
      <c r="Q147" s="831">
        <f>(((I147*1.5)*J147)+(K147*L147)+(M147*N147))</f>
        <v>80</v>
      </c>
      <c r="R147" s="1672" t="s">
        <v>164</v>
      </c>
      <c r="T147" s="832" t="s">
        <v>1409</v>
      </c>
      <c r="U147" s="833"/>
      <c r="V147" s="979"/>
      <c r="W147" s="993"/>
      <c r="X147" s="834"/>
      <c r="Y147" s="833"/>
      <c r="Z147" s="833"/>
      <c r="AA147" s="833"/>
      <c r="AB147" s="833"/>
      <c r="AC147" s="833"/>
      <c r="AD147" s="2099"/>
      <c r="AE147" s="2100"/>
      <c r="AF147" s="2101"/>
      <c r="AG147" s="972" t="s">
        <v>1409</v>
      </c>
      <c r="AH147" s="960"/>
      <c r="AI147" s="960"/>
      <c r="AJ147" s="960"/>
      <c r="AK147" s="960"/>
      <c r="AL147" s="961"/>
      <c r="AM147" s="825" t="s">
        <v>1431</v>
      </c>
      <c r="AN147" s="833"/>
      <c r="AO147" s="833"/>
      <c r="AP147" s="833"/>
      <c r="AQ147" s="833"/>
      <c r="AR147" s="958"/>
    </row>
    <row r="148" spans="1:44" ht="15" customHeight="1" thickBot="1" x14ac:dyDescent="0.25">
      <c r="A148" s="227"/>
      <c r="B148" s="671" t="s">
        <v>540</v>
      </c>
      <c r="C148" s="1460" t="s">
        <v>1470</v>
      </c>
      <c r="D148" s="235">
        <v>2</v>
      </c>
      <c r="E148" s="235" t="s">
        <v>184</v>
      </c>
      <c r="F148" s="235" t="s">
        <v>184</v>
      </c>
      <c r="G148" s="235" t="s">
        <v>184</v>
      </c>
      <c r="H148" s="235" t="s">
        <v>184</v>
      </c>
      <c r="I148" s="184">
        <v>0</v>
      </c>
      <c r="J148" s="184">
        <v>1</v>
      </c>
      <c r="K148" s="184">
        <v>16</v>
      </c>
      <c r="L148" s="185">
        <v>4</v>
      </c>
      <c r="M148" s="184">
        <v>0</v>
      </c>
      <c r="N148" s="184">
        <v>8</v>
      </c>
      <c r="O148" s="184">
        <v>16</v>
      </c>
      <c r="P148" s="165">
        <f>SUM(I148,K148,M148,O148)</f>
        <v>32</v>
      </c>
      <c r="Q148" s="186">
        <f t="shared" si="14"/>
        <v>64</v>
      </c>
      <c r="R148" s="1673"/>
      <c r="T148" s="298"/>
      <c r="U148" s="299"/>
      <c r="V148" s="1461"/>
      <c r="W148" s="995" t="s">
        <v>1409</v>
      </c>
      <c r="X148" s="357"/>
      <c r="Y148" s="299"/>
      <c r="Z148" s="299"/>
      <c r="AA148" s="299"/>
      <c r="AB148" s="299"/>
      <c r="AC148" s="299"/>
      <c r="AD148" s="2117" t="s">
        <v>1409</v>
      </c>
      <c r="AE148" s="2118"/>
      <c r="AF148" s="2119"/>
      <c r="AG148" s="1600"/>
      <c r="AH148" s="313"/>
      <c r="AI148" s="313"/>
      <c r="AJ148" s="313"/>
      <c r="AK148" s="313"/>
      <c r="AL148" s="316"/>
      <c r="AM148" s="1462" t="s">
        <v>1411</v>
      </c>
      <c r="AN148" s="536"/>
      <c r="AO148" s="536"/>
      <c r="AP148" s="536"/>
      <c r="AQ148" s="536"/>
      <c r="AR148" s="537"/>
    </row>
    <row r="149" spans="1:44" ht="15" customHeight="1" thickBot="1" x14ac:dyDescent="0.25">
      <c r="C149" s="236" t="s">
        <v>35</v>
      </c>
      <c r="D149" s="237">
        <f t="shared" ref="D149:G149" si="17">SUM(D125,D133,D143,D146)</f>
        <v>0</v>
      </c>
      <c r="E149" s="237">
        <f t="shared" si="17"/>
        <v>30</v>
      </c>
      <c r="F149" s="237">
        <f t="shared" si="17"/>
        <v>30</v>
      </c>
      <c r="G149" s="237">
        <f t="shared" si="17"/>
        <v>28</v>
      </c>
      <c r="H149" s="237">
        <f>SUM(H125,H133,H143,H146)</f>
        <v>30</v>
      </c>
      <c r="I149" s="237">
        <f>SUM(I125,I133,I143,I146)</f>
        <v>71</v>
      </c>
      <c r="J149" s="238">
        <v>1</v>
      </c>
      <c r="K149" s="237">
        <f>SUM(K125,K133,K143,K146)</f>
        <v>112</v>
      </c>
      <c r="L149" s="239">
        <v>1</v>
      </c>
      <c r="M149" s="237">
        <f>SUM(M125,M133,M143,M146)</f>
        <v>77</v>
      </c>
      <c r="N149" s="238">
        <v>2</v>
      </c>
      <c r="O149" s="238">
        <f>SUM(O125,O133,O143,O146)</f>
        <v>42</v>
      </c>
      <c r="P149" s="237">
        <f>SUM(I149,K149,M149,O149)</f>
        <v>302</v>
      </c>
      <c r="Q149" s="1638">
        <f>SUM(Q125,Q133,Q143,Q146)</f>
        <v>961.5</v>
      </c>
      <c r="R149" s="1674"/>
      <c r="T149" s="300"/>
      <c r="U149" s="300"/>
      <c r="V149" s="300"/>
      <c r="W149" s="300"/>
      <c r="X149" s="300"/>
      <c r="Y149" s="300"/>
      <c r="Z149" s="300"/>
      <c r="AA149" s="300"/>
      <c r="AB149" s="300"/>
      <c r="AC149" s="300"/>
      <c r="AD149" s="300"/>
      <c r="AE149" s="300"/>
      <c r="AF149" s="300"/>
      <c r="AG149" s="300"/>
      <c r="AH149" s="300"/>
      <c r="AI149" s="300"/>
      <c r="AJ149" s="300"/>
      <c r="AK149" s="300"/>
      <c r="AL149" s="300"/>
    </row>
    <row r="150" spans="1:44" ht="15" customHeight="1" thickBot="1" x14ac:dyDescent="0.25">
      <c r="C150" s="196"/>
      <c r="D150" s="197"/>
      <c r="E150" s="197"/>
      <c r="F150" s="197"/>
      <c r="G150" s="457"/>
      <c r="H150" s="457"/>
      <c r="I150" s="197"/>
      <c r="J150" s="198"/>
      <c r="K150" s="197"/>
      <c r="L150" s="199"/>
      <c r="M150" s="197"/>
      <c r="N150" s="198"/>
      <c r="O150" s="198"/>
      <c r="P150" s="197"/>
      <c r="Q150" s="200"/>
      <c r="T150" s="2115" t="s">
        <v>1784</v>
      </c>
      <c r="U150" s="2116"/>
      <c r="V150" s="2116"/>
      <c r="W150" s="2116"/>
      <c r="X150" s="2116"/>
      <c r="Y150" s="2116"/>
      <c r="Z150" s="2116"/>
      <c r="AA150" s="2116"/>
      <c r="AB150" s="2116"/>
      <c r="AC150" s="2116"/>
      <c r="AD150" s="2109" t="s">
        <v>1801</v>
      </c>
      <c r="AE150" s="2110"/>
      <c r="AF150" s="2110"/>
      <c r="AG150" s="2110"/>
      <c r="AH150" s="2110"/>
      <c r="AI150" s="2110"/>
      <c r="AJ150" s="2110"/>
      <c r="AK150" s="2110"/>
      <c r="AL150" s="2111"/>
      <c r="AM150" s="1898" t="s">
        <v>607</v>
      </c>
      <c r="AN150" s="1899"/>
      <c r="AO150" s="1899"/>
      <c r="AP150" s="1899"/>
      <c r="AQ150" s="1899"/>
      <c r="AR150" s="1900"/>
    </row>
    <row r="151" spans="1:44" ht="21" customHeight="1" x14ac:dyDescent="0.2">
      <c r="C151" s="196"/>
      <c r="D151" s="197"/>
      <c r="E151" s="197"/>
      <c r="F151" s="197"/>
      <c r="G151" s="457"/>
      <c r="H151" s="457"/>
      <c r="I151" s="197"/>
      <c r="J151" s="198"/>
      <c r="K151" s="197"/>
      <c r="L151" s="199"/>
      <c r="M151" s="197"/>
      <c r="N151" s="198"/>
      <c r="O151" s="198"/>
      <c r="P151" s="197"/>
      <c r="Q151" s="200"/>
      <c r="T151" s="1969" t="s">
        <v>561</v>
      </c>
      <c r="U151" s="1967"/>
      <c r="V151" s="2120"/>
      <c r="W151" s="999" t="s">
        <v>906</v>
      </c>
      <c r="X151" s="2020" t="s">
        <v>562</v>
      </c>
      <c r="Y151" s="2021"/>
      <c r="Z151" s="2021"/>
      <c r="AA151" s="2021"/>
      <c r="AB151" s="2021"/>
      <c r="AC151" s="2021"/>
      <c r="AD151" s="2083" t="s">
        <v>906</v>
      </c>
      <c r="AE151" s="2084"/>
      <c r="AF151" s="2085"/>
      <c r="AG151" s="1970" t="s">
        <v>564</v>
      </c>
      <c r="AH151" s="1971"/>
      <c r="AI151" s="1971"/>
      <c r="AJ151" s="1971"/>
      <c r="AK151" s="1971"/>
      <c r="AL151" s="1972"/>
      <c r="AM151" s="1875" t="s">
        <v>565</v>
      </c>
      <c r="AN151" s="1876"/>
      <c r="AO151" s="1876"/>
      <c r="AP151" s="1876"/>
      <c r="AQ151" s="1876"/>
      <c r="AR151" s="1877"/>
    </row>
    <row r="152" spans="1:44" ht="15" customHeight="1" x14ac:dyDescent="0.2">
      <c r="C152" s="196"/>
      <c r="D152" s="197"/>
      <c r="E152" s="197"/>
      <c r="F152" s="197"/>
      <c r="G152" s="197"/>
      <c r="H152" s="197"/>
      <c r="I152" s="197"/>
      <c r="J152" s="198"/>
      <c r="K152" s="197"/>
      <c r="L152" s="199"/>
      <c r="M152" s="197"/>
      <c r="N152" s="198"/>
      <c r="O152" s="198"/>
      <c r="P152" s="197"/>
      <c r="Q152" s="200"/>
      <c r="T152" s="1616" t="s">
        <v>566</v>
      </c>
      <c r="U152" s="1617" t="s">
        <v>568</v>
      </c>
      <c r="V152" s="1620" t="s">
        <v>570</v>
      </c>
      <c r="W152" s="987"/>
      <c r="X152" s="1975" t="s">
        <v>566</v>
      </c>
      <c r="Y152" s="1976"/>
      <c r="Z152" s="1976" t="s">
        <v>572</v>
      </c>
      <c r="AA152" s="1976"/>
      <c r="AB152" s="1976" t="s">
        <v>570</v>
      </c>
      <c r="AC152" s="1976"/>
      <c r="AD152" s="996"/>
      <c r="AE152" s="997"/>
      <c r="AF152" s="998"/>
      <c r="AG152" s="1989" t="s">
        <v>566</v>
      </c>
      <c r="AH152" s="2000"/>
      <c r="AI152" s="2019" t="s">
        <v>572</v>
      </c>
      <c r="AJ152" s="2000"/>
      <c r="AK152" s="2019" t="s">
        <v>570</v>
      </c>
      <c r="AL152" s="1990"/>
      <c r="AM152" s="1878" t="s">
        <v>566</v>
      </c>
      <c r="AN152" s="1873"/>
      <c r="AO152" s="1872" t="s">
        <v>572</v>
      </c>
      <c r="AP152" s="1873"/>
      <c r="AQ152" s="1872" t="s">
        <v>570</v>
      </c>
      <c r="AR152" s="1874"/>
    </row>
    <row r="153" spans="1:44" ht="48.75" thickBot="1" x14ac:dyDescent="0.25">
      <c r="A153" s="145" t="s">
        <v>1341</v>
      </c>
      <c r="B153" s="174" t="s">
        <v>651</v>
      </c>
      <c r="C153" s="148" t="s">
        <v>26</v>
      </c>
      <c r="D153" s="232" t="s">
        <v>5</v>
      </c>
      <c r="E153" s="202" t="s">
        <v>183</v>
      </c>
      <c r="F153" s="202" t="s">
        <v>182</v>
      </c>
      <c r="G153" s="202" t="s">
        <v>181</v>
      </c>
      <c r="H153" s="202" t="s">
        <v>229</v>
      </c>
      <c r="I153" s="154" t="s">
        <v>7</v>
      </c>
      <c r="J153" s="154" t="s">
        <v>8</v>
      </c>
      <c r="K153" s="155" t="s">
        <v>9</v>
      </c>
      <c r="L153" s="154" t="s">
        <v>8</v>
      </c>
      <c r="M153" s="155" t="s">
        <v>10</v>
      </c>
      <c r="N153" s="156" t="s">
        <v>11</v>
      </c>
      <c r="O153" s="156" t="s">
        <v>1782</v>
      </c>
      <c r="P153" s="157" t="s">
        <v>12</v>
      </c>
      <c r="Q153" s="155" t="s">
        <v>13</v>
      </c>
      <c r="R153" s="1669" t="s">
        <v>14</v>
      </c>
      <c r="T153" s="1616" t="s">
        <v>573</v>
      </c>
      <c r="U153" s="1617" t="s">
        <v>573</v>
      </c>
      <c r="V153" s="1620" t="s">
        <v>573</v>
      </c>
      <c r="W153" s="995" t="s">
        <v>573</v>
      </c>
      <c r="X153" s="1616" t="s">
        <v>573</v>
      </c>
      <c r="Y153" s="1617" t="s">
        <v>574</v>
      </c>
      <c r="Z153" s="1617" t="s">
        <v>573</v>
      </c>
      <c r="AA153" s="1617" t="s">
        <v>574</v>
      </c>
      <c r="AB153" s="1617" t="s">
        <v>573</v>
      </c>
      <c r="AC153" s="1617" t="s">
        <v>574</v>
      </c>
      <c r="AD153" s="2080" t="s">
        <v>573</v>
      </c>
      <c r="AE153" s="2081"/>
      <c r="AF153" s="2082"/>
      <c r="AG153" s="273" t="s">
        <v>573</v>
      </c>
      <c r="AH153" s="274" t="s">
        <v>574</v>
      </c>
      <c r="AI153" s="274" t="s">
        <v>573</v>
      </c>
      <c r="AJ153" s="274" t="s">
        <v>574</v>
      </c>
      <c r="AK153" s="274" t="s">
        <v>573</v>
      </c>
      <c r="AL153" s="306" t="s">
        <v>574</v>
      </c>
      <c r="AM153" s="380" t="s">
        <v>573</v>
      </c>
      <c r="AN153" s="381" t="s">
        <v>574</v>
      </c>
      <c r="AO153" s="381" t="s">
        <v>573</v>
      </c>
      <c r="AP153" s="381" t="s">
        <v>574</v>
      </c>
      <c r="AQ153" s="381" t="s">
        <v>573</v>
      </c>
      <c r="AR153" s="382" t="s">
        <v>574</v>
      </c>
    </row>
    <row r="154" spans="1:44" ht="48" x14ac:dyDescent="0.2">
      <c r="A154" s="227"/>
      <c r="B154" s="633" t="s">
        <v>541</v>
      </c>
      <c r="C154" s="76" t="s">
        <v>893</v>
      </c>
      <c r="D154" s="96"/>
      <c r="E154" s="96">
        <f>SUM(D157,D158,D159,D161)</f>
        <v>8</v>
      </c>
      <c r="F154" s="96">
        <f>D156+D161+D162+D164+D165+D166</f>
        <v>12</v>
      </c>
      <c r="G154" s="96">
        <f>SUM(D156:D160)</f>
        <v>10</v>
      </c>
      <c r="H154" s="96">
        <v>8</v>
      </c>
      <c r="I154" s="93">
        <f>SUM(I156:I160)</f>
        <v>52</v>
      </c>
      <c r="J154" s="222">
        <v>1</v>
      </c>
      <c r="K154" s="93">
        <f>SUM(K156:K160)</f>
        <v>6</v>
      </c>
      <c r="L154" s="222">
        <v>1</v>
      </c>
      <c r="M154" s="93">
        <f>SUM(M156:M160)</f>
        <v>22</v>
      </c>
      <c r="N154" s="222">
        <v>2</v>
      </c>
      <c r="O154" s="222">
        <f>SUM(O156:O166)</f>
        <v>0</v>
      </c>
      <c r="P154" s="161">
        <f>SUM(I154,K154,M154,O154)</f>
        <v>80</v>
      </c>
      <c r="Q154" s="1634">
        <f>SUM(Q156:Q166)</f>
        <v>344</v>
      </c>
      <c r="R154" s="876"/>
      <c r="T154" s="334"/>
      <c r="U154" s="336"/>
      <c r="V154" s="798"/>
      <c r="W154" s="804"/>
      <c r="X154" s="334"/>
      <c r="Y154" s="336"/>
      <c r="Z154" s="336"/>
      <c r="AA154" s="336"/>
      <c r="AB154" s="336"/>
      <c r="AC154" s="336"/>
      <c r="AD154" s="334"/>
      <c r="AE154" s="336"/>
      <c r="AF154" s="539"/>
      <c r="AG154" s="334"/>
      <c r="AH154" s="336"/>
      <c r="AI154" s="336"/>
      <c r="AJ154" s="336"/>
      <c r="AK154" s="336"/>
      <c r="AL154" s="539"/>
      <c r="AM154" s="813"/>
      <c r="AN154" s="505"/>
      <c r="AO154" s="505"/>
      <c r="AP154" s="505"/>
      <c r="AQ154" s="505"/>
      <c r="AR154" s="814"/>
    </row>
    <row r="155" spans="1:44" ht="15" customHeight="1" x14ac:dyDescent="0.2">
      <c r="A155" s="227"/>
      <c r="B155" s="665" t="s">
        <v>211</v>
      </c>
      <c r="C155" s="241"/>
      <c r="D155" s="242"/>
      <c r="E155" s="243"/>
      <c r="F155" s="243"/>
      <c r="G155" s="243"/>
      <c r="H155" s="243"/>
      <c r="I155" s="244"/>
      <c r="J155" s="244"/>
      <c r="K155" s="244"/>
      <c r="L155" s="245"/>
      <c r="M155" s="244"/>
      <c r="N155" s="244"/>
      <c r="O155" s="244"/>
      <c r="P155" s="246"/>
      <c r="Q155" s="246"/>
      <c r="R155" s="1663"/>
      <c r="T155" s="297"/>
      <c r="U155" s="474"/>
      <c r="V155" s="570"/>
      <c r="W155" s="986"/>
      <c r="X155" s="297"/>
      <c r="Y155" s="474"/>
      <c r="Z155" s="474"/>
      <c r="AA155" s="474"/>
      <c r="AB155" s="474"/>
      <c r="AC155" s="474"/>
      <c r="AD155" s="2080"/>
      <c r="AE155" s="2081"/>
      <c r="AF155" s="2082"/>
      <c r="AG155" s="307"/>
      <c r="AH155" s="308"/>
      <c r="AI155" s="308"/>
      <c r="AJ155" s="308"/>
      <c r="AK155" s="308"/>
      <c r="AL155" s="309"/>
      <c r="AM155" s="310"/>
      <c r="AN155" s="311"/>
      <c r="AO155" s="311"/>
      <c r="AP155" s="311"/>
      <c r="AQ155" s="311"/>
      <c r="AR155" s="312"/>
    </row>
    <row r="156" spans="1:44" ht="21.75" customHeight="1" x14ac:dyDescent="0.2">
      <c r="A156" s="227"/>
      <c r="B156" s="632" t="s">
        <v>490</v>
      </c>
      <c r="C156" s="206" t="s">
        <v>222</v>
      </c>
      <c r="D156" s="205">
        <v>2</v>
      </c>
      <c r="E156" s="247"/>
      <c r="F156" s="247" t="s">
        <v>184</v>
      </c>
      <c r="G156" s="205" t="s">
        <v>184</v>
      </c>
      <c r="H156" s="166"/>
      <c r="I156" s="248">
        <v>16</v>
      </c>
      <c r="J156" s="248">
        <v>1</v>
      </c>
      <c r="K156" s="248">
        <v>0</v>
      </c>
      <c r="L156" s="248">
        <v>1</v>
      </c>
      <c r="M156" s="248">
        <v>0</v>
      </c>
      <c r="N156" s="248">
        <v>2</v>
      </c>
      <c r="O156" s="248"/>
      <c r="P156" s="249">
        <f>SUM(I156,K156,M156)</f>
        <v>16</v>
      </c>
      <c r="Q156" s="249">
        <f>(((I156*1.5)*J156)+(K156*L156)+(M156*N156))</f>
        <v>24</v>
      </c>
      <c r="R156" s="1686" t="s">
        <v>1830</v>
      </c>
      <c r="T156" s="1616"/>
      <c r="U156" s="1617"/>
      <c r="V156" s="1620"/>
      <c r="W156" s="987"/>
      <c r="X156" s="1616">
        <v>2</v>
      </c>
      <c r="Y156" s="1617" t="s">
        <v>908</v>
      </c>
      <c r="Z156" s="1617"/>
      <c r="AA156" s="1617"/>
      <c r="AB156" s="1617"/>
      <c r="AC156" s="1617"/>
      <c r="AD156" s="2080"/>
      <c r="AE156" s="2081"/>
      <c r="AF156" s="2082"/>
      <c r="AG156" s="273">
        <v>2</v>
      </c>
      <c r="AH156" s="274" t="s">
        <v>1471</v>
      </c>
      <c r="AI156" s="274"/>
      <c r="AJ156" s="274"/>
      <c r="AK156" s="274"/>
      <c r="AL156" s="306"/>
      <c r="AM156" s="1628" t="s">
        <v>1425</v>
      </c>
      <c r="AN156" s="1629" t="s">
        <v>908</v>
      </c>
      <c r="AO156" s="1629"/>
      <c r="AP156" s="1629"/>
      <c r="AQ156" s="1629"/>
      <c r="AR156" s="303"/>
    </row>
    <row r="157" spans="1:44" ht="15" customHeight="1" x14ac:dyDescent="0.2">
      <c r="A157" s="227" t="s">
        <v>1489</v>
      </c>
      <c r="B157" s="632" t="s">
        <v>491</v>
      </c>
      <c r="C157" s="77" t="s">
        <v>912</v>
      </c>
      <c r="D157" s="163">
        <v>2</v>
      </c>
      <c r="E157" s="250" t="s">
        <v>208</v>
      </c>
      <c r="F157" s="163"/>
      <c r="G157" s="163" t="s">
        <v>184</v>
      </c>
      <c r="H157" s="163" t="s">
        <v>184</v>
      </c>
      <c r="I157" s="164">
        <v>14</v>
      </c>
      <c r="J157" s="164">
        <v>1</v>
      </c>
      <c r="K157" s="164">
        <v>2</v>
      </c>
      <c r="L157" s="1639">
        <v>3</v>
      </c>
      <c r="M157" s="1639">
        <v>0</v>
      </c>
      <c r="N157" s="1639"/>
      <c r="O157" s="1639"/>
      <c r="P157" s="1640">
        <f>SUM(I157,K157,M157)</f>
        <v>16</v>
      </c>
      <c r="Q157" s="1640">
        <f>(((I157*1.5)*J157)+(K157*L157)+(M157*N157))</f>
        <v>27</v>
      </c>
      <c r="R157" s="1670" t="s">
        <v>185</v>
      </c>
      <c r="S157" s="90"/>
      <c r="T157" s="297"/>
      <c r="U157" s="1617"/>
      <c r="V157" s="1620"/>
      <c r="W157" s="987"/>
      <c r="X157" s="297">
        <v>2</v>
      </c>
      <c r="Y157" s="474" t="s">
        <v>908</v>
      </c>
      <c r="Z157" s="1617"/>
      <c r="AA157" s="1617"/>
      <c r="AB157" s="1617"/>
      <c r="AC157" s="1617"/>
      <c r="AD157" s="2080"/>
      <c r="AE157" s="2081"/>
      <c r="AF157" s="2082"/>
      <c r="AG157" s="307">
        <v>2</v>
      </c>
      <c r="AH157" s="308" t="s">
        <v>908</v>
      </c>
      <c r="AI157" s="274"/>
      <c r="AJ157" s="274"/>
      <c r="AK157" s="274"/>
      <c r="AL157" s="306"/>
      <c r="AM157" s="1628" t="s">
        <v>1425</v>
      </c>
      <c r="AN157" s="1629" t="s">
        <v>908</v>
      </c>
      <c r="AO157" s="1629"/>
      <c r="AP157" s="1629"/>
      <c r="AQ157" s="1629"/>
      <c r="AR157" s="303"/>
    </row>
    <row r="158" spans="1:44" ht="15" customHeight="1" x14ac:dyDescent="0.2">
      <c r="A158" s="227" t="s">
        <v>1489</v>
      </c>
      <c r="B158" s="632" t="s">
        <v>492</v>
      </c>
      <c r="C158" s="77" t="s">
        <v>913</v>
      </c>
      <c r="D158" s="163">
        <v>2</v>
      </c>
      <c r="E158" s="250" t="s">
        <v>208</v>
      </c>
      <c r="F158" s="163"/>
      <c r="G158" s="163" t="s">
        <v>184</v>
      </c>
      <c r="H158" s="163" t="s">
        <v>184</v>
      </c>
      <c r="I158" s="164">
        <v>14</v>
      </c>
      <c r="J158" s="164">
        <v>1</v>
      </c>
      <c r="K158" s="164">
        <v>2</v>
      </c>
      <c r="L158" s="1639">
        <v>3</v>
      </c>
      <c r="M158" s="1639">
        <v>0</v>
      </c>
      <c r="N158" s="1639"/>
      <c r="O158" s="1639"/>
      <c r="P158" s="1640">
        <f>SUM(I158,K158,M158)</f>
        <v>16</v>
      </c>
      <c r="Q158" s="1640">
        <f>(((I158*1.5)*J158)+(K158*L158)+(M158*N158))</f>
        <v>27</v>
      </c>
      <c r="R158" s="1670" t="s">
        <v>185</v>
      </c>
      <c r="S158" s="90"/>
      <c r="T158" s="1616"/>
      <c r="U158" s="1617"/>
      <c r="V158" s="1620"/>
      <c r="W158" s="987"/>
      <c r="X158" s="1616">
        <v>2</v>
      </c>
      <c r="Y158" s="1617" t="s">
        <v>908</v>
      </c>
      <c r="Z158" s="1617"/>
      <c r="AA158" s="1617"/>
      <c r="AB158" s="1617"/>
      <c r="AC158" s="1617"/>
      <c r="AD158" s="2080"/>
      <c r="AE158" s="2081"/>
      <c r="AF158" s="2082"/>
      <c r="AG158" s="273">
        <v>2</v>
      </c>
      <c r="AH158" s="274" t="s">
        <v>908</v>
      </c>
      <c r="AI158" s="274"/>
      <c r="AJ158" s="274"/>
      <c r="AK158" s="274"/>
      <c r="AL158" s="306"/>
      <c r="AM158" s="1628" t="s">
        <v>1425</v>
      </c>
      <c r="AN158" s="1629" t="s">
        <v>908</v>
      </c>
      <c r="AO158" s="1629"/>
      <c r="AP158" s="1629"/>
      <c r="AQ158" s="1629"/>
      <c r="AR158" s="303"/>
    </row>
    <row r="159" spans="1:44" ht="15" customHeight="1" x14ac:dyDescent="0.2">
      <c r="A159" s="227" t="s">
        <v>1483</v>
      </c>
      <c r="B159" s="632" t="s">
        <v>493</v>
      </c>
      <c r="C159" s="77" t="s">
        <v>165</v>
      </c>
      <c r="D159" s="166">
        <v>2</v>
      </c>
      <c r="E159" s="250" t="s">
        <v>208</v>
      </c>
      <c r="F159" s="166"/>
      <c r="G159" s="166" t="s">
        <v>184</v>
      </c>
      <c r="H159" s="166" t="s">
        <v>184</v>
      </c>
      <c r="I159" s="164">
        <v>8</v>
      </c>
      <c r="J159" s="164">
        <v>1</v>
      </c>
      <c r="K159" s="167">
        <v>2</v>
      </c>
      <c r="L159" s="1639">
        <v>2</v>
      </c>
      <c r="M159" s="1639">
        <v>6</v>
      </c>
      <c r="N159" s="1639">
        <v>4</v>
      </c>
      <c r="O159" s="1639"/>
      <c r="P159" s="1640">
        <f t="shared" ref="P159:P174" si="18">SUM(I159,K159,M159)</f>
        <v>16</v>
      </c>
      <c r="Q159" s="1640">
        <f>(((I159*1.5)*J159)+(K159*L159)+(M159*N159))</f>
        <v>40</v>
      </c>
      <c r="R159" s="1670" t="s">
        <v>185</v>
      </c>
      <c r="S159" s="90"/>
      <c r="T159" s="324"/>
      <c r="U159" s="340"/>
      <c r="V159" s="570"/>
      <c r="W159" s="986"/>
      <c r="X159" s="1616">
        <v>2</v>
      </c>
      <c r="Y159" s="1617" t="s">
        <v>907</v>
      </c>
      <c r="Z159" s="1617"/>
      <c r="AA159" s="1617"/>
      <c r="AB159" s="1617"/>
      <c r="AC159" s="1617"/>
      <c r="AD159" s="2080"/>
      <c r="AE159" s="2081"/>
      <c r="AF159" s="2082"/>
      <c r="AG159" s="273">
        <v>2</v>
      </c>
      <c r="AH159" s="274" t="s">
        <v>907</v>
      </c>
      <c r="AI159" s="341"/>
      <c r="AJ159" s="274"/>
      <c r="AK159" s="274"/>
      <c r="AL159" s="306"/>
      <c r="AM159" s="1628" t="s">
        <v>1425</v>
      </c>
      <c r="AN159" s="311" t="s">
        <v>907</v>
      </c>
      <c r="AO159" s="1629"/>
      <c r="AP159" s="1629"/>
      <c r="AQ159" s="1629"/>
      <c r="AR159" s="303"/>
    </row>
    <row r="160" spans="1:44" ht="33" customHeight="1" x14ac:dyDescent="0.2">
      <c r="A160" s="227" t="s">
        <v>1489</v>
      </c>
      <c r="B160" s="632" t="s">
        <v>494</v>
      </c>
      <c r="C160" s="206" t="s">
        <v>914</v>
      </c>
      <c r="D160" s="166">
        <v>2</v>
      </c>
      <c r="E160" s="166"/>
      <c r="F160" s="166"/>
      <c r="G160" s="166" t="s">
        <v>184</v>
      </c>
      <c r="H160" s="166"/>
      <c r="I160" s="164">
        <v>0</v>
      </c>
      <c r="J160" s="164">
        <v>1</v>
      </c>
      <c r="K160" s="167">
        <v>0</v>
      </c>
      <c r="L160" s="1649">
        <v>1</v>
      </c>
      <c r="M160" s="1639">
        <v>16</v>
      </c>
      <c r="N160" s="1639">
        <v>2</v>
      </c>
      <c r="O160" s="1639"/>
      <c r="P160" s="1640">
        <f t="shared" si="18"/>
        <v>16</v>
      </c>
      <c r="Q160" s="1640">
        <f t="shared" ref="Q160:Q188" si="19">(((I160*1.5)*J160)+(K160*L160)+(M160*N160))</f>
        <v>32</v>
      </c>
      <c r="R160" s="1680" t="s">
        <v>1831</v>
      </c>
      <c r="T160" s="324"/>
      <c r="U160" s="340"/>
      <c r="V160" s="570" t="s">
        <v>1409</v>
      </c>
      <c r="W160" s="986"/>
      <c r="X160" s="1616"/>
      <c r="Y160" s="1617"/>
      <c r="Z160" s="1617"/>
      <c r="AA160" s="1617"/>
      <c r="AB160" s="1617"/>
      <c r="AC160" s="1617"/>
      <c r="AD160" s="2080"/>
      <c r="AE160" s="2081"/>
      <c r="AF160" s="2082"/>
      <c r="AG160" s="273"/>
      <c r="AH160" s="274"/>
      <c r="AI160" s="341"/>
      <c r="AJ160" s="274"/>
      <c r="AK160" s="274" t="s">
        <v>1409</v>
      </c>
      <c r="AL160" s="306" t="s">
        <v>1788</v>
      </c>
      <c r="AM160" s="2077" t="s">
        <v>1786</v>
      </c>
      <c r="AN160" s="2078"/>
      <c r="AO160" s="2078"/>
      <c r="AP160" s="2078"/>
      <c r="AQ160" s="2078"/>
      <c r="AR160" s="2079"/>
    </row>
    <row r="161" spans="1:44" ht="15" customHeight="1" x14ac:dyDescent="0.2">
      <c r="A161" s="227" t="s">
        <v>1799</v>
      </c>
      <c r="B161" s="632" t="s">
        <v>495</v>
      </c>
      <c r="C161" s="206" t="s">
        <v>202</v>
      </c>
      <c r="D161" s="166">
        <v>2</v>
      </c>
      <c r="E161" s="250" t="s">
        <v>208</v>
      </c>
      <c r="F161" s="166" t="s">
        <v>184</v>
      </c>
      <c r="G161" s="166"/>
      <c r="H161" s="166" t="s">
        <v>184</v>
      </c>
      <c r="I161" s="164">
        <v>12</v>
      </c>
      <c r="J161" s="164">
        <v>1</v>
      </c>
      <c r="K161" s="167">
        <v>4</v>
      </c>
      <c r="L161" s="1639">
        <v>3</v>
      </c>
      <c r="M161" s="1639">
        <v>0</v>
      </c>
      <c r="N161" s="1639"/>
      <c r="O161" s="1639"/>
      <c r="P161" s="1640">
        <f t="shared" si="18"/>
        <v>16</v>
      </c>
      <c r="Q161" s="1640">
        <f t="shared" si="19"/>
        <v>30</v>
      </c>
      <c r="R161" s="1670" t="s">
        <v>197</v>
      </c>
      <c r="S161" s="90"/>
      <c r="T161" s="297"/>
      <c r="U161" s="474"/>
      <c r="V161" s="570"/>
      <c r="W161" s="986"/>
      <c r="X161" s="1616">
        <v>2</v>
      </c>
      <c r="Y161" s="1617" t="s">
        <v>908</v>
      </c>
      <c r="Z161" s="1617"/>
      <c r="AA161" s="1617"/>
      <c r="AB161" s="1617"/>
      <c r="AC161" s="1617"/>
      <c r="AD161" s="2080"/>
      <c r="AE161" s="2081"/>
      <c r="AF161" s="2082"/>
      <c r="AG161" s="273">
        <v>2</v>
      </c>
      <c r="AH161" s="274" t="s">
        <v>908</v>
      </c>
      <c r="AI161" s="274"/>
      <c r="AJ161" s="274"/>
      <c r="AK161" s="274"/>
      <c r="AL161" s="306"/>
      <c r="AM161" s="1628" t="s">
        <v>1425</v>
      </c>
      <c r="AN161" s="1629" t="s">
        <v>908</v>
      </c>
      <c r="AO161" s="1629"/>
      <c r="AP161" s="1629"/>
      <c r="AQ161" s="1629"/>
      <c r="AR161" s="303"/>
    </row>
    <row r="162" spans="1:44" ht="15" customHeight="1" x14ac:dyDescent="0.2">
      <c r="A162" s="227"/>
      <c r="B162" s="632" t="s">
        <v>496</v>
      </c>
      <c r="C162" s="206" t="s">
        <v>203</v>
      </c>
      <c r="D162" s="166">
        <v>2</v>
      </c>
      <c r="E162" s="166"/>
      <c r="F162" s="166" t="s">
        <v>184</v>
      </c>
      <c r="G162" s="166"/>
      <c r="H162" s="166"/>
      <c r="I162" s="164">
        <v>4</v>
      </c>
      <c r="J162" s="164">
        <v>1</v>
      </c>
      <c r="K162" s="167">
        <v>0</v>
      </c>
      <c r="L162" s="1649">
        <v>2</v>
      </c>
      <c r="M162" s="1639">
        <v>12</v>
      </c>
      <c r="N162" s="1639">
        <v>2</v>
      </c>
      <c r="O162" s="1639"/>
      <c r="P162" s="1640">
        <f t="shared" si="18"/>
        <v>16</v>
      </c>
      <c r="Q162" s="1640">
        <f t="shared" si="19"/>
        <v>30</v>
      </c>
      <c r="R162" s="1687" t="s">
        <v>195</v>
      </c>
      <c r="T162" s="358"/>
      <c r="U162" s="359"/>
      <c r="V162" s="799" t="s">
        <v>19</v>
      </c>
      <c r="W162" s="1004" t="s">
        <v>1409</v>
      </c>
      <c r="X162" s="360"/>
      <c r="Y162" s="501"/>
      <c r="Z162" s="276"/>
      <c r="AA162" s="276"/>
      <c r="AB162" s="276"/>
      <c r="AC162" s="276"/>
      <c r="AD162" s="2080" t="s">
        <v>1409</v>
      </c>
      <c r="AE162" s="2081"/>
      <c r="AF162" s="2082"/>
      <c r="AG162" s="361"/>
      <c r="AH162" s="550"/>
      <c r="AI162" s="279"/>
      <c r="AJ162" s="279"/>
      <c r="AK162" s="279"/>
      <c r="AL162" s="280"/>
      <c r="AM162" s="727" t="s">
        <v>1411</v>
      </c>
      <c r="AN162" s="530"/>
      <c r="AO162" s="523"/>
      <c r="AP162" s="523"/>
      <c r="AQ162" s="523"/>
      <c r="AR162" s="524"/>
    </row>
    <row r="163" spans="1:44" ht="12.75" x14ac:dyDescent="0.2">
      <c r="A163" s="227"/>
      <c r="B163" s="632" t="s">
        <v>497</v>
      </c>
      <c r="C163" s="206" t="s">
        <v>191</v>
      </c>
      <c r="D163" s="166">
        <v>2</v>
      </c>
      <c r="E163" s="250" t="s">
        <v>208</v>
      </c>
      <c r="F163" s="166"/>
      <c r="G163" s="166"/>
      <c r="H163" s="166"/>
      <c r="I163" s="164">
        <v>6</v>
      </c>
      <c r="J163" s="164">
        <v>1</v>
      </c>
      <c r="K163" s="167">
        <v>6</v>
      </c>
      <c r="L163" s="1649">
        <v>2</v>
      </c>
      <c r="M163" s="1639">
        <v>4</v>
      </c>
      <c r="N163" s="1639">
        <v>3</v>
      </c>
      <c r="O163" s="1639"/>
      <c r="P163" s="1640">
        <f t="shared" si="18"/>
        <v>16</v>
      </c>
      <c r="Q163" s="1640">
        <f t="shared" si="19"/>
        <v>33</v>
      </c>
      <c r="R163" s="1670" t="s">
        <v>186</v>
      </c>
      <c r="T163" s="1616"/>
      <c r="U163" s="1617"/>
      <c r="V163" s="1620"/>
      <c r="W163" s="987"/>
      <c r="X163" s="1616">
        <v>2</v>
      </c>
      <c r="Y163" s="1617" t="s">
        <v>910</v>
      </c>
      <c r="Z163" s="1617"/>
      <c r="AA163" s="1617"/>
      <c r="AB163" s="1617"/>
      <c r="AC163" s="1617"/>
      <c r="AD163" s="2080"/>
      <c r="AE163" s="2081"/>
      <c r="AF163" s="2082"/>
      <c r="AG163" s="273">
        <v>2</v>
      </c>
      <c r="AH163" s="274" t="s">
        <v>910</v>
      </c>
      <c r="AI163" s="341"/>
      <c r="AJ163" s="274"/>
      <c r="AK163" s="274"/>
      <c r="AL163" s="306"/>
      <c r="AM163" s="1628" t="s">
        <v>1425</v>
      </c>
      <c r="AN163" s="1629" t="s">
        <v>910</v>
      </c>
      <c r="AO163" s="1629"/>
      <c r="AP163" s="1629"/>
      <c r="AQ163" s="1629"/>
      <c r="AR163" s="303"/>
    </row>
    <row r="164" spans="1:44" ht="15" customHeight="1" x14ac:dyDescent="0.2">
      <c r="A164" s="227"/>
      <c r="B164" s="632" t="s">
        <v>542</v>
      </c>
      <c r="C164" s="206" t="s">
        <v>204</v>
      </c>
      <c r="D164" s="166">
        <v>2</v>
      </c>
      <c r="E164" s="163"/>
      <c r="F164" s="166" t="s">
        <v>184</v>
      </c>
      <c r="G164" s="166"/>
      <c r="H164" s="166"/>
      <c r="I164" s="164">
        <v>6</v>
      </c>
      <c r="J164" s="164">
        <v>1</v>
      </c>
      <c r="K164" s="167">
        <v>6</v>
      </c>
      <c r="L164" s="1649">
        <v>1</v>
      </c>
      <c r="M164" s="1639">
        <v>4</v>
      </c>
      <c r="N164" s="1639">
        <v>2</v>
      </c>
      <c r="O164" s="1639"/>
      <c r="P164" s="1640">
        <f t="shared" si="18"/>
        <v>16</v>
      </c>
      <c r="Q164" s="1640">
        <f t="shared" si="19"/>
        <v>23</v>
      </c>
      <c r="R164" s="1687" t="s">
        <v>195</v>
      </c>
      <c r="T164" s="1616"/>
      <c r="U164" s="1617"/>
      <c r="V164" s="1620"/>
      <c r="W164" s="987"/>
      <c r="X164" s="1616">
        <v>2</v>
      </c>
      <c r="Y164" s="1617" t="s">
        <v>910</v>
      </c>
      <c r="Z164" s="1617"/>
      <c r="AA164" s="1617"/>
      <c r="AB164" s="1617"/>
      <c r="AC164" s="1617"/>
      <c r="AD164" s="2080"/>
      <c r="AE164" s="2081"/>
      <c r="AF164" s="2082"/>
      <c r="AG164" s="273">
        <v>2</v>
      </c>
      <c r="AH164" s="274" t="s">
        <v>910</v>
      </c>
      <c r="AI164" s="341"/>
      <c r="AJ164" s="274"/>
      <c r="AK164" s="274"/>
      <c r="AL164" s="306"/>
      <c r="AM164" s="1628" t="s">
        <v>1425</v>
      </c>
      <c r="AN164" s="1629" t="s">
        <v>910</v>
      </c>
      <c r="AO164" s="1629"/>
      <c r="AP164" s="1629"/>
      <c r="AQ164" s="1629"/>
      <c r="AR164" s="303"/>
    </row>
    <row r="165" spans="1:44" s="90" customFormat="1" ht="15" customHeight="1" x14ac:dyDescent="0.2">
      <c r="A165" s="620" t="s">
        <v>1490</v>
      </c>
      <c r="B165" s="632" t="s">
        <v>498</v>
      </c>
      <c r="C165" s="206" t="s">
        <v>543</v>
      </c>
      <c r="D165" s="166">
        <v>2</v>
      </c>
      <c r="E165" s="250" t="s">
        <v>208</v>
      </c>
      <c r="F165" s="166" t="s">
        <v>184</v>
      </c>
      <c r="G165" s="166"/>
      <c r="H165" s="166"/>
      <c r="I165" s="164">
        <v>8</v>
      </c>
      <c r="J165" s="164">
        <v>1</v>
      </c>
      <c r="K165" s="167">
        <v>8</v>
      </c>
      <c r="L165" s="1639">
        <v>3</v>
      </c>
      <c r="M165" s="1639">
        <v>0</v>
      </c>
      <c r="N165" s="1639"/>
      <c r="O165" s="1639"/>
      <c r="P165" s="1640">
        <f t="shared" si="18"/>
        <v>16</v>
      </c>
      <c r="Q165" s="1640">
        <f t="shared" si="19"/>
        <v>36</v>
      </c>
      <c r="R165" s="1670" t="s">
        <v>186</v>
      </c>
      <c r="T165" s="497"/>
      <c r="U165" s="491"/>
      <c r="V165" s="574"/>
      <c r="W165" s="992"/>
      <c r="X165" s="1616">
        <v>2</v>
      </c>
      <c r="Y165" s="1617" t="s">
        <v>908</v>
      </c>
      <c r="Z165" s="491"/>
      <c r="AA165" s="491"/>
      <c r="AB165" s="491"/>
      <c r="AC165" s="491"/>
      <c r="AD165" s="2080"/>
      <c r="AE165" s="2081"/>
      <c r="AF165" s="2082"/>
      <c r="AG165" s="273">
        <v>2</v>
      </c>
      <c r="AH165" s="274" t="s">
        <v>908</v>
      </c>
      <c r="AI165" s="341"/>
      <c r="AJ165" s="274"/>
      <c r="AK165" s="274"/>
      <c r="AL165" s="306"/>
      <c r="AM165" s="1628" t="s">
        <v>1425</v>
      </c>
      <c r="AN165" s="533" t="s">
        <v>908</v>
      </c>
      <c r="AO165" s="533"/>
      <c r="AP165" s="533"/>
      <c r="AQ165" s="533"/>
      <c r="AR165" s="534"/>
    </row>
    <row r="166" spans="1:44" s="90" customFormat="1" ht="15" customHeight="1" x14ac:dyDescent="0.2">
      <c r="A166" s="620" t="s">
        <v>1493</v>
      </c>
      <c r="B166" s="632" t="s">
        <v>499</v>
      </c>
      <c r="C166" s="206" t="s">
        <v>544</v>
      </c>
      <c r="D166" s="166">
        <v>2</v>
      </c>
      <c r="E166" s="250" t="s">
        <v>208</v>
      </c>
      <c r="F166" s="1770" t="s">
        <v>184</v>
      </c>
      <c r="G166" s="166"/>
      <c r="H166" s="166"/>
      <c r="I166" s="164">
        <v>12</v>
      </c>
      <c r="J166" s="164">
        <v>1</v>
      </c>
      <c r="K166" s="167">
        <v>0</v>
      </c>
      <c r="L166" s="1649">
        <v>2</v>
      </c>
      <c r="M166" s="1639">
        <v>4</v>
      </c>
      <c r="N166" s="1639">
        <v>6</v>
      </c>
      <c r="O166" s="1639"/>
      <c r="P166" s="1640">
        <f t="shared" si="18"/>
        <v>16</v>
      </c>
      <c r="Q166" s="1640">
        <f t="shared" si="19"/>
        <v>42</v>
      </c>
      <c r="R166" s="1670" t="s">
        <v>197</v>
      </c>
      <c r="T166" s="297"/>
      <c r="U166" s="474"/>
      <c r="V166" s="570"/>
      <c r="W166" s="986"/>
      <c r="X166" s="297">
        <v>2</v>
      </c>
      <c r="Y166" s="474" t="s">
        <v>908</v>
      </c>
      <c r="Z166" s="474"/>
      <c r="AA166" s="474"/>
      <c r="AB166" s="474"/>
      <c r="AC166" s="474"/>
      <c r="AD166" s="2080"/>
      <c r="AE166" s="2081"/>
      <c r="AF166" s="2082"/>
      <c r="AG166" s="273">
        <v>2</v>
      </c>
      <c r="AH166" s="274" t="s">
        <v>908</v>
      </c>
      <c r="AI166" s="341"/>
      <c r="AJ166" s="274"/>
      <c r="AK166" s="274"/>
      <c r="AL166" s="306"/>
      <c r="AM166" s="1628" t="s">
        <v>1425</v>
      </c>
      <c r="AN166" s="1627" t="s">
        <v>908</v>
      </c>
      <c r="AO166" s="1627"/>
      <c r="AP166" s="1627"/>
      <c r="AQ166" s="1627"/>
      <c r="AR166" s="514"/>
    </row>
    <row r="167" spans="1:44" ht="15" customHeight="1" x14ac:dyDescent="0.2">
      <c r="A167" s="227"/>
      <c r="B167" s="633" t="s">
        <v>545</v>
      </c>
      <c r="C167" s="78" t="s">
        <v>894</v>
      </c>
      <c r="D167" s="251"/>
      <c r="E167" s="251">
        <f>SUM(D168,D169,D173,D174)</f>
        <v>8</v>
      </c>
      <c r="F167" s="251">
        <f>D168+D169+D173+D175</f>
        <v>8</v>
      </c>
      <c r="G167" s="251">
        <f>SUM(D168:D172)</f>
        <v>10</v>
      </c>
      <c r="H167" s="251">
        <v>8</v>
      </c>
      <c r="I167" s="169">
        <f>SUM(I168:I172)</f>
        <v>42</v>
      </c>
      <c r="J167" s="169">
        <v>1</v>
      </c>
      <c r="K167" s="169">
        <f>SUM(K168:K172)</f>
        <v>18</v>
      </c>
      <c r="L167" s="170">
        <v>1</v>
      </c>
      <c r="M167" s="169">
        <f>SUM(M168:M172)</f>
        <v>26</v>
      </c>
      <c r="N167" s="169">
        <v>2</v>
      </c>
      <c r="O167" s="169">
        <f>SUM(O168:O175)</f>
        <v>10</v>
      </c>
      <c r="P167" s="161">
        <f>SUM(I167,K167,M167,O167)</f>
        <v>96</v>
      </c>
      <c r="Q167" s="161">
        <f>SUM(Q168:Q175)</f>
        <v>330</v>
      </c>
      <c r="R167" s="876"/>
      <c r="T167" s="551"/>
      <c r="U167" s="495"/>
      <c r="V167" s="800"/>
      <c r="W167" s="805"/>
      <c r="X167" s="334"/>
      <c r="Y167" s="336"/>
      <c r="Z167" s="336"/>
      <c r="AA167" s="336"/>
      <c r="AB167" s="336"/>
      <c r="AC167" s="336"/>
      <c r="AD167" s="353"/>
      <c r="AE167" s="320"/>
      <c r="AF167" s="355"/>
      <c r="AG167" s="329"/>
      <c r="AH167" s="320"/>
      <c r="AI167" s="354"/>
      <c r="AJ167" s="320"/>
      <c r="AK167" s="320"/>
      <c r="AL167" s="355"/>
      <c r="AM167" s="552"/>
      <c r="AN167" s="553"/>
      <c r="AO167" s="553"/>
      <c r="AP167" s="553"/>
      <c r="AQ167" s="553"/>
      <c r="AR167" s="554"/>
    </row>
    <row r="168" spans="1:44" ht="15" customHeight="1" x14ac:dyDescent="0.2">
      <c r="A168" s="227"/>
      <c r="B168" s="632" t="s">
        <v>500</v>
      </c>
      <c r="C168" s="77" t="s">
        <v>170</v>
      </c>
      <c r="D168" s="163">
        <v>2</v>
      </c>
      <c r="E168" s="163" t="s">
        <v>184</v>
      </c>
      <c r="F168" s="163" t="s">
        <v>184</v>
      </c>
      <c r="G168" s="163" t="s">
        <v>184</v>
      </c>
      <c r="H168" s="163" t="s">
        <v>184</v>
      </c>
      <c r="I168" s="1639">
        <v>0</v>
      </c>
      <c r="J168" s="1639">
        <v>1</v>
      </c>
      <c r="K168" s="1639">
        <v>0</v>
      </c>
      <c r="L168" s="1639">
        <v>1</v>
      </c>
      <c r="M168" s="1639">
        <v>16</v>
      </c>
      <c r="N168" s="1639">
        <v>8</v>
      </c>
      <c r="O168" s="1639">
        <v>10</v>
      </c>
      <c r="P168" s="1640">
        <f>SUM(I168,K168,M168,O168)</f>
        <v>26</v>
      </c>
      <c r="Q168" s="1640">
        <f>(((I168*1.5)*J168)+(K168*L168)+(M168*N168))</f>
        <v>128</v>
      </c>
      <c r="R168" s="1675" t="s">
        <v>192</v>
      </c>
      <c r="S168" s="90"/>
      <c r="T168" s="1616"/>
      <c r="U168" s="1617"/>
      <c r="V168" s="1620"/>
      <c r="W168" s="987" t="s">
        <v>1409</v>
      </c>
      <c r="X168" s="1616"/>
      <c r="Y168" s="1617"/>
      <c r="Z168" s="1617"/>
      <c r="AA168" s="1617"/>
      <c r="AB168" s="1617" t="s">
        <v>19</v>
      </c>
      <c r="AC168" s="1617" t="s">
        <v>19</v>
      </c>
      <c r="AD168" s="2080" t="s">
        <v>1409</v>
      </c>
      <c r="AE168" s="2081"/>
      <c r="AF168" s="2082"/>
      <c r="AG168" s="273"/>
      <c r="AH168" s="274"/>
      <c r="AI168" s="341"/>
      <c r="AJ168" s="274"/>
      <c r="AK168" s="274" t="s">
        <v>19</v>
      </c>
      <c r="AL168" s="306" t="s">
        <v>19</v>
      </c>
      <c r="AM168" s="727" t="s">
        <v>1411</v>
      </c>
      <c r="AN168" s="1629"/>
      <c r="AO168" s="1629"/>
      <c r="AP168" s="1629"/>
      <c r="AQ168" s="1629"/>
      <c r="AR168" s="303"/>
    </row>
    <row r="169" spans="1:44" ht="15" customHeight="1" x14ac:dyDescent="0.2">
      <c r="A169" s="227" t="s">
        <v>1800</v>
      </c>
      <c r="B169" s="632" t="s">
        <v>501</v>
      </c>
      <c r="C169" s="77" t="s">
        <v>171</v>
      </c>
      <c r="D169" s="166">
        <v>2</v>
      </c>
      <c r="E169" s="166" t="s">
        <v>184</v>
      </c>
      <c r="F169" s="166" t="s">
        <v>184</v>
      </c>
      <c r="G169" s="166" t="s">
        <v>184</v>
      </c>
      <c r="H169" s="166" t="s">
        <v>184</v>
      </c>
      <c r="I169" s="1639">
        <v>20</v>
      </c>
      <c r="J169" s="1639">
        <v>1</v>
      </c>
      <c r="K169" s="1649">
        <v>2</v>
      </c>
      <c r="L169" s="1639">
        <v>4</v>
      </c>
      <c r="M169" s="1639">
        <v>0</v>
      </c>
      <c r="N169" s="1639">
        <v>2</v>
      </c>
      <c r="O169" s="1639"/>
      <c r="P169" s="1640">
        <f t="shared" si="18"/>
        <v>22</v>
      </c>
      <c r="Q169" s="1640">
        <f t="shared" si="19"/>
        <v>38</v>
      </c>
      <c r="R169" s="1675" t="s">
        <v>192</v>
      </c>
      <c r="S169" s="90"/>
      <c r="T169" s="1616"/>
      <c r="U169" s="1617"/>
      <c r="V169" s="1620"/>
      <c r="W169" s="987"/>
      <c r="X169" s="1616">
        <v>2</v>
      </c>
      <c r="Y169" s="1617" t="s">
        <v>908</v>
      </c>
      <c r="Z169" s="1617"/>
      <c r="AA169" s="1617"/>
      <c r="AB169" s="1617"/>
      <c r="AC169" s="1617"/>
      <c r="AD169" s="2080"/>
      <c r="AE169" s="2081"/>
      <c r="AF169" s="2082"/>
      <c r="AG169" s="273">
        <v>2</v>
      </c>
      <c r="AH169" s="274" t="s">
        <v>908</v>
      </c>
      <c r="AI169" s="341"/>
      <c r="AJ169" s="274"/>
      <c r="AK169" s="274"/>
      <c r="AL169" s="306"/>
      <c r="AM169" s="1628" t="s">
        <v>1425</v>
      </c>
      <c r="AN169" s="1627" t="s">
        <v>907</v>
      </c>
      <c r="AO169" s="1629"/>
      <c r="AP169" s="1629"/>
      <c r="AQ169" s="1629"/>
      <c r="AR169" s="303"/>
    </row>
    <row r="170" spans="1:44" ht="15" customHeight="1" x14ac:dyDescent="0.2">
      <c r="A170" s="227" t="s">
        <v>1493</v>
      </c>
      <c r="B170" s="632" t="s">
        <v>502</v>
      </c>
      <c r="C170" s="77" t="s">
        <v>172</v>
      </c>
      <c r="D170" s="166">
        <v>2</v>
      </c>
      <c r="E170" s="166"/>
      <c r="F170" s="166"/>
      <c r="G170" s="166" t="s">
        <v>184</v>
      </c>
      <c r="H170" s="166"/>
      <c r="I170" s="1639">
        <v>8</v>
      </c>
      <c r="J170" s="1639">
        <v>1</v>
      </c>
      <c r="K170" s="1649">
        <v>8</v>
      </c>
      <c r="L170" s="1649">
        <v>1</v>
      </c>
      <c r="M170" s="1639">
        <v>0</v>
      </c>
      <c r="N170" s="1639">
        <v>2</v>
      </c>
      <c r="O170" s="1639"/>
      <c r="P170" s="1640">
        <f t="shared" si="18"/>
        <v>16</v>
      </c>
      <c r="Q170" s="1640">
        <f t="shared" si="19"/>
        <v>20</v>
      </c>
      <c r="R170" s="1680" t="s">
        <v>1832</v>
      </c>
      <c r="T170" s="297"/>
      <c r="U170" s="474"/>
      <c r="V170" s="570"/>
      <c r="W170" s="986"/>
      <c r="X170" s="297">
        <v>2</v>
      </c>
      <c r="Y170" s="474" t="s">
        <v>907</v>
      </c>
      <c r="Z170" s="474"/>
      <c r="AA170" s="474"/>
      <c r="AB170" s="474"/>
      <c r="AC170" s="474"/>
      <c r="AD170" s="2080"/>
      <c r="AE170" s="2081"/>
      <c r="AF170" s="2082"/>
      <c r="AG170" s="273">
        <v>2</v>
      </c>
      <c r="AH170" s="274" t="s">
        <v>907</v>
      </c>
      <c r="AI170" s="341"/>
      <c r="AJ170" s="274"/>
      <c r="AK170" s="274"/>
      <c r="AL170" s="306"/>
      <c r="AM170" s="1628" t="s">
        <v>1425</v>
      </c>
      <c r="AN170" s="311" t="s">
        <v>907</v>
      </c>
      <c r="AO170" s="311"/>
      <c r="AP170" s="311"/>
      <c r="AQ170" s="311"/>
      <c r="AR170" s="312"/>
    </row>
    <row r="171" spans="1:44" ht="19.5" customHeight="1" x14ac:dyDescent="0.2">
      <c r="A171" s="227" t="s">
        <v>1491</v>
      </c>
      <c r="B171" s="632" t="s">
        <v>503</v>
      </c>
      <c r="C171" s="77" t="s">
        <v>173</v>
      </c>
      <c r="D171" s="163">
        <v>2</v>
      </c>
      <c r="E171" s="163"/>
      <c r="F171" s="163"/>
      <c r="G171" s="163" t="s">
        <v>184</v>
      </c>
      <c r="H171" s="166"/>
      <c r="I171" s="1639">
        <v>12</v>
      </c>
      <c r="J171" s="1639">
        <v>1</v>
      </c>
      <c r="K171" s="1639">
        <v>4</v>
      </c>
      <c r="L171" s="1639">
        <v>1</v>
      </c>
      <c r="M171" s="1639">
        <v>0</v>
      </c>
      <c r="N171" s="1639">
        <v>2</v>
      </c>
      <c r="O171" s="1639"/>
      <c r="P171" s="1640">
        <f t="shared" si="18"/>
        <v>16</v>
      </c>
      <c r="Q171" s="1640">
        <f t="shared" si="19"/>
        <v>22</v>
      </c>
      <c r="R171" s="1680" t="s">
        <v>1832</v>
      </c>
      <c r="T171" s="1616"/>
      <c r="U171" s="1617"/>
      <c r="V171" s="1620"/>
      <c r="W171" s="987"/>
      <c r="X171" s="1616">
        <v>2</v>
      </c>
      <c r="Y171" s="1617" t="s">
        <v>907</v>
      </c>
      <c r="Z171" s="1617"/>
      <c r="AA171" s="1617"/>
      <c r="AB171" s="1617"/>
      <c r="AC171" s="1617"/>
      <c r="AD171" s="2080"/>
      <c r="AE171" s="2081"/>
      <c r="AF171" s="2082"/>
      <c r="AG171" s="273">
        <v>2</v>
      </c>
      <c r="AH171" s="274" t="s">
        <v>907</v>
      </c>
      <c r="AI171" s="341"/>
      <c r="AJ171" s="274"/>
      <c r="AK171" s="274"/>
      <c r="AL171" s="306"/>
      <c r="AM171" s="310" t="s">
        <v>1425</v>
      </c>
      <c r="AN171" s="311" t="s">
        <v>907</v>
      </c>
      <c r="AO171" s="1629"/>
      <c r="AP171" s="1629"/>
      <c r="AQ171" s="1629"/>
      <c r="AR171" s="303"/>
    </row>
    <row r="172" spans="1:44" ht="25.5" customHeight="1" x14ac:dyDescent="0.2">
      <c r="A172" s="227" t="s">
        <v>1491</v>
      </c>
      <c r="B172" s="632" t="s">
        <v>504</v>
      </c>
      <c r="C172" s="77" t="s">
        <v>174</v>
      </c>
      <c r="D172" s="166">
        <v>2</v>
      </c>
      <c r="E172" s="166"/>
      <c r="F172" s="166"/>
      <c r="G172" s="166" t="s">
        <v>184</v>
      </c>
      <c r="H172" s="166"/>
      <c r="I172" s="1649">
        <v>2</v>
      </c>
      <c r="J172" s="1639">
        <v>1</v>
      </c>
      <c r="K172" s="1639">
        <v>4</v>
      </c>
      <c r="L172" s="1639">
        <v>1</v>
      </c>
      <c r="M172" s="1639">
        <v>10</v>
      </c>
      <c r="N172" s="1639">
        <v>2</v>
      </c>
      <c r="O172" s="1639"/>
      <c r="P172" s="1640">
        <f t="shared" si="18"/>
        <v>16</v>
      </c>
      <c r="Q172" s="1640">
        <f t="shared" si="19"/>
        <v>27</v>
      </c>
      <c r="R172" s="1680" t="s">
        <v>1833</v>
      </c>
      <c r="T172" s="1616"/>
      <c r="U172" s="1617"/>
      <c r="V172" s="1620" t="s">
        <v>1409</v>
      </c>
      <c r="W172" s="987"/>
      <c r="X172" s="1616"/>
      <c r="Y172" s="1617"/>
      <c r="Z172" s="1617"/>
      <c r="AA172" s="1617"/>
      <c r="AB172" s="1617"/>
      <c r="AC172" s="1617"/>
      <c r="AD172" s="2099"/>
      <c r="AE172" s="2100"/>
      <c r="AF172" s="2101"/>
      <c r="AG172" s="273"/>
      <c r="AH172" s="274"/>
      <c r="AI172" s="341"/>
      <c r="AJ172" s="274"/>
      <c r="AK172" s="274" t="s">
        <v>1409</v>
      </c>
      <c r="AL172" s="306" t="s">
        <v>1788</v>
      </c>
      <c r="AM172" s="2077" t="s">
        <v>1786</v>
      </c>
      <c r="AN172" s="2078"/>
      <c r="AO172" s="2078"/>
      <c r="AP172" s="2078"/>
      <c r="AQ172" s="2078"/>
      <c r="AR172" s="2079"/>
    </row>
    <row r="173" spans="1:44" ht="12.75" x14ac:dyDescent="0.2">
      <c r="A173" s="227"/>
      <c r="B173" s="632" t="s">
        <v>505</v>
      </c>
      <c r="C173" s="206" t="s">
        <v>209</v>
      </c>
      <c r="D173" s="166">
        <v>2</v>
      </c>
      <c r="E173" s="166" t="s">
        <v>184</v>
      </c>
      <c r="F173" s="166" t="s">
        <v>184</v>
      </c>
      <c r="G173" s="166"/>
      <c r="H173" s="166" t="s">
        <v>184</v>
      </c>
      <c r="I173" s="1649">
        <v>8</v>
      </c>
      <c r="J173" s="1639">
        <v>1</v>
      </c>
      <c r="K173" s="1639">
        <v>8</v>
      </c>
      <c r="L173" s="1639">
        <v>3</v>
      </c>
      <c r="M173" s="1639">
        <v>0</v>
      </c>
      <c r="N173" s="1639">
        <v>0</v>
      </c>
      <c r="O173" s="1639"/>
      <c r="P173" s="1640">
        <f t="shared" si="18"/>
        <v>16</v>
      </c>
      <c r="Q173" s="1640">
        <f t="shared" si="19"/>
        <v>36</v>
      </c>
      <c r="R173" s="1670" t="s">
        <v>186</v>
      </c>
      <c r="S173" s="90"/>
      <c r="T173" s="1616"/>
      <c r="U173" s="1617"/>
      <c r="V173" s="1620"/>
      <c r="W173" s="987"/>
      <c r="X173" s="1616">
        <v>2</v>
      </c>
      <c r="Y173" s="1617" t="s">
        <v>907</v>
      </c>
      <c r="Z173" s="1617"/>
      <c r="AA173" s="1617"/>
      <c r="AB173" s="1617"/>
      <c r="AC173" s="1617"/>
      <c r="AD173" s="2080"/>
      <c r="AE173" s="2081"/>
      <c r="AF173" s="2082"/>
      <c r="AG173" s="273">
        <v>2</v>
      </c>
      <c r="AH173" s="274" t="s">
        <v>907</v>
      </c>
      <c r="AI173" s="341"/>
      <c r="AJ173" s="274"/>
      <c r="AK173" s="274"/>
      <c r="AL173" s="306"/>
      <c r="AM173" s="310" t="s">
        <v>1425</v>
      </c>
      <c r="AN173" s="311" t="s">
        <v>907</v>
      </c>
      <c r="AO173" s="1629"/>
      <c r="AP173" s="1629"/>
      <c r="AQ173" s="1629"/>
      <c r="AR173" s="303"/>
    </row>
    <row r="174" spans="1:44" ht="15" customHeight="1" x14ac:dyDescent="0.2">
      <c r="A174" s="227" t="s">
        <v>1494</v>
      </c>
      <c r="B174" s="632" t="s">
        <v>506</v>
      </c>
      <c r="C174" s="206" t="s">
        <v>223</v>
      </c>
      <c r="D174" s="166">
        <v>2</v>
      </c>
      <c r="E174" s="166" t="s">
        <v>184</v>
      </c>
      <c r="F174" s="166"/>
      <c r="G174" s="166"/>
      <c r="H174" s="166" t="s">
        <v>184</v>
      </c>
      <c r="I174" s="1649">
        <v>10</v>
      </c>
      <c r="J174" s="1639">
        <v>1</v>
      </c>
      <c r="K174" s="1639">
        <v>6</v>
      </c>
      <c r="L174" s="1639">
        <v>2</v>
      </c>
      <c r="M174" s="1639">
        <v>0</v>
      </c>
      <c r="N174" s="1639">
        <v>0</v>
      </c>
      <c r="O174" s="1639"/>
      <c r="P174" s="1640">
        <f t="shared" si="18"/>
        <v>16</v>
      </c>
      <c r="Q174" s="1640">
        <f t="shared" si="19"/>
        <v>27</v>
      </c>
      <c r="R174" s="1670" t="s">
        <v>186</v>
      </c>
      <c r="T174" s="1616"/>
      <c r="U174" s="1617"/>
      <c r="V174" s="1620"/>
      <c r="W174" s="987"/>
      <c r="X174" s="1616">
        <v>2</v>
      </c>
      <c r="Y174" s="1617" t="s">
        <v>908</v>
      </c>
      <c r="Z174" s="1617"/>
      <c r="AA174" s="1617"/>
      <c r="AB174" s="1617"/>
      <c r="AC174" s="1617"/>
      <c r="AD174" s="2080"/>
      <c r="AE174" s="2081"/>
      <c r="AF174" s="2082"/>
      <c r="AG174" s="273">
        <v>2</v>
      </c>
      <c r="AH174" s="274" t="s">
        <v>908</v>
      </c>
      <c r="AI174" s="341"/>
      <c r="AJ174" s="274"/>
      <c r="AK174" s="274"/>
      <c r="AL174" s="306"/>
      <c r="AM174" s="1628" t="s">
        <v>1425</v>
      </c>
      <c r="AN174" s="1627" t="s">
        <v>908</v>
      </c>
      <c r="AO174" s="1629"/>
      <c r="AP174" s="1629"/>
      <c r="AQ174" s="1629"/>
      <c r="AR174" s="303"/>
    </row>
    <row r="175" spans="1:44" ht="20.25" customHeight="1" x14ac:dyDescent="0.2">
      <c r="A175" s="227" t="s">
        <v>1490</v>
      </c>
      <c r="B175" s="632" t="s">
        <v>507</v>
      </c>
      <c r="C175" s="206" t="s">
        <v>205</v>
      </c>
      <c r="D175" s="166">
        <v>2</v>
      </c>
      <c r="E175" s="166" t="s">
        <v>19</v>
      </c>
      <c r="F175" s="166" t="s">
        <v>184</v>
      </c>
      <c r="G175" s="166"/>
      <c r="H175" s="166"/>
      <c r="I175" s="164">
        <v>0</v>
      </c>
      <c r="J175" s="164">
        <v>1</v>
      </c>
      <c r="K175" s="167">
        <v>0</v>
      </c>
      <c r="L175" s="167">
        <v>2</v>
      </c>
      <c r="M175" s="164">
        <v>16</v>
      </c>
      <c r="N175" s="164">
        <v>2</v>
      </c>
      <c r="O175" s="164"/>
      <c r="P175" s="165">
        <f>SUM(I175,K175,M175)</f>
        <v>16</v>
      </c>
      <c r="Q175" s="165">
        <f>(((I175*1.5)*J175)+(K175*L175)+(M175*N175))</f>
        <v>32</v>
      </c>
      <c r="R175" s="1670" t="s">
        <v>195</v>
      </c>
      <c r="T175" s="1616"/>
      <c r="U175" s="1617"/>
      <c r="V175" s="1620" t="s">
        <v>1409</v>
      </c>
      <c r="W175" s="987"/>
      <c r="X175" s="1616"/>
      <c r="Y175" s="319"/>
      <c r="Z175" s="1617"/>
      <c r="AA175" s="1617"/>
      <c r="AB175" s="1617"/>
      <c r="AC175" s="474"/>
      <c r="AD175" s="2099"/>
      <c r="AE175" s="2100"/>
      <c r="AF175" s="2101"/>
      <c r="AG175" s="273"/>
      <c r="AH175" s="274"/>
      <c r="AI175" s="341"/>
      <c r="AJ175" s="274"/>
      <c r="AK175" s="274" t="s">
        <v>1409</v>
      </c>
      <c r="AL175" s="306" t="s">
        <v>1788</v>
      </c>
      <c r="AM175" s="2077" t="s">
        <v>1786</v>
      </c>
      <c r="AN175" s="2078"/>
      <c r="AO175" s="2078"/>
      <c r="AP175" s="2078"/>
      <c r="AQ175" s="2078"/>
      <c r="AR175" s="2079"/>
    </row>
    <row r="176" spans="1:44" ht="15" customHeight="1" x14ac:dyDescent="0.2">
      <c r="A176" s="227"/>
      <c r="B176" s="633" t="s">
        <v>546</v>
      </c>
      <c r="C176" s="78" t="s">
        <v>899</v>
      </c>
      <c r="D176" s="252"/>
      <c r="E176" s="251">
        <f>SUM(D177,D178,D180,D182)</f>
        <v>8</v>
      </c>
      <c r="F176" s="251">
        <f>D177+D181+D182</f>
        <v>6</v>
      </c>
      <c r="G176" s="252">
        <f>D177+D179+D182+D183</f>
        <v>8</v>
      </c>
      <c r="H176" s="252">
        <f>D177+D179+D182+D183</f>
        <v>8</v>
      </c>
      <c r="I176" s="169">
        <f>SUM(I177:I183)</f>
        <v>18</v>
      </c>
      <c r="J176" s="169">
        <v>1</v>
      </c>
      <c r="K176" s="169">
        <f>SUM(K177:K183)</f>
        <v>24</v>
      </c>
      <c r="L176" s="170">
        <v>1</v>
      </c>
      <c r="M176" s="169">
        <f>SUM(M177:M183)</f>
        <v>60</v>
      </c>
      <c r="N176" s="169">
        <v>2</v>
      </c>
      <c r="O176" s="169">
        <f>SUM(O177:O183)</f>
        <v>30</v>
      </c>
      <c r="P176" s="161">
        <f>SUM(I176,K176,M176,O176)</f>
        <v>132</v>
      </c>
      <c r="Q176" s="161">
        <f>SUM(Q177:Q183)</f>
        <v>304</v>
      </c>
      <c r="R176" s="876"/>
      <c r="T176" s="329"/>
      <c r="U176" s="320"/>
      <c r="V176" s="578"/>
      <c r="W176" s="580"/>
      <c r="X176" s="329"/>
      <c r="Y176" s="363"/>
      <c r="Z176" s="320"/>
      <c r="AA176" s="320"/>
      <c r="AB176" s="320"/>
      <c r="AC176" s="336"/>
      <c r="AD176" s="353"/>
      <c r="AE176" s="320"/>
      <c r="AF176" s="355"/>
      <c r="AG176" s="329"/>
      <c r="AH176" s="320"/>
      <c r="AI176" s="354"/>
      <c r="AJ176" s="320"/>
      <c r="AK176" s="320"/>
      <c r="AL176" s="355"/>
      <c r="AM176" s="350"/>
      <c r="AN176" s="555"/>
      <c r="AO176" s="351"/>
      <c r="AP176" s="351"/>
      <c r="AQ176" s="351"/>
      <c r="AR176" s="352"/>
    </row>
    <row r="177" spans="1:44" s="68" customFormat="1" ht="21" customHeight="1" x14ac:dyDescent="0.2">
      <c r="A177" s="609" t="s">
        <v>1354</v>
      </c>
      <c r="B177" s="666" t="s">
        <v>556</v>
      </c>
      <c r="C177" s="253" t="s">
        <v>96</v>
      </c>
      <c r="D177" s="645">
        <v>2</v>
      </c>
      <c r="E177" s="645" t="s">
        <v>184</v>
      </c>
      <c r="F177" s="645" t="s">
        <v>184</v>
      </c>
      <c r="G177" s="645" t="s">
        <v>184</v>
      </c>
      <c r="H177" s="645" t="s">
        <v>184</v>
      </c>
      <c r="I177" s="605">
        <v>0</v>
      </c>
      <c r="J177" s="605">
        <v>1</v>
      </c>
      <c r="K177" s="605">
        <v>20</v>
      </c>
      <c r="L177" s="606">
        <v>4</v>
      </c>
      <c r="M177" s="605">
        <v>0</v>
      </c>
      <c r="N177" s="605">
        <v>0</v>
      </c>
      <c r="O177" s="605"/>
      <c r="P177" s="831">
        <f>SUM(I177,K177,M177)</f>
        <v>20</v>
      </c>
      <c r="Q177" s="831">
        <f t="shared" si="19"/>
        <v>80</v>
      </c>
      <c r="R177" s="1672" t="s">
        <v>84</v>
      </c>
      <c r="T177" s="832" t="s">
        <v>1416</v>
      </c>
      <c r="U177" s="833" t="s">
        <v>1416</v>
      </c>
      <c r="V177" s="958"/>
      <c r="W177" s="993"/>
      <c r="X177" s="832"/>
      <c r="Y177" s="838"/>
      <c r="Z177" s="833"/>
      <c r="AA177" s="833"/>
      <c r="AB177" s="833"/>
      <c r="AC177" s="958"/>
      <c r="AD177" s="2099"/>
      <c r="AE177" s="2100"/>
      <c r="AF177" s="2101"/>
      <c r="AG177" s="959" t="s">
        <v>1416</v>
      </c>
      <c r="AH177" s="836"/>
      <c r="AI177" s="960" t="s">
        <v>1416</v>
      </c>
      <c r="AJ177" s="960"/>
      <c r="AK177" s="960"/>
      <c r="AL177" s="961"/>
      <c r="AM177" s="2005" t="s">
        <v>1562</v>
      </c>
      <c r="AN177" s="2006"/>
      <c r="AO177" s="2006"/>
      <c r="AP177" s="2006"/>
      <c r="AQ177" s="2006"/>
      <c r="AR177" s="2007"/>
    </row>
    <row r="178" spans="1:44" ht="12.75" customHeight="1" x14ac:dyDescent="0.2">
      <c r="A178" s="227"/>
      <c r="B178" s="667" t="s">
        <v>508</v>
      </c>
      <c r="C178" s="714" t="s">
        <v>224</v>
      </c>
      <c r="D178" s="218">
        <v>2</v>
      </c>
      <c r="E178" s="219" t="s">
        <v>184</v>
      </c>
      <c r="F178" s="218"/>
      <c r="G178" s="218"/>
      <c r="H178" s="218" t="s">
        <v>184</v>
      </c>
      <c r="I178" s="220">
        <v>2</v>
      </c>
      <c r="J178" s="220">
        <v>0</v>
      </c>
      <c r="K178" s="220">
        <v>4</v>
      </c>
      <c r="L178" s="233">
        <v>2</v>
      </c>
      <c r="M178" s="220">
        <v>12</v>
      </c>
      <c r="N178" s="220">
        <v>4</v>
      </c>
      <c r="O178" s="220">
        <v>10</v>
      </c>
      <c r="P178" s="221">
        <f>SUM(I178,K178,M178)</f>
        <v>18</v>
      </c>
      <c r="Q178" s="221">
        <f t="shared" si="19"/>
        <v>56</v>
      </c>
      <c r="R178" s="1670" t="s">
        <v>143</v>
      </c>
      <c r="T178" s="324"/>
      <c r="U178" s="1617"/>
      <c r="V178" s="1620" t="s">
        <v>1409</v>
      </c>
      <c r="W178" s="987"/>
      <c r="X178" s="1616"/>
      <c r="Y178" s="1617"/>
      <c r="Z178" s="1617"/>
      <c r="AA178" s="1617"/>
      <c r="AB178" s="1617"/>
      <c r="AC178" s="1617"/>
      <c r="AD178" s="2080" t="s">
        <v>1409</v>
      </c>
      <c r="AE178" s="2081"/>
      <c r="AF178" s="2082"/>
      <c r="AG178" s="273"/>
      <c r="AH178" s="274"/>
      <c r="AI178" s="341"/>
      <c r="AJ178" s="274"/>
      <c r="AK178" s="274"/>
      <c r="AL178" s="306"/>
      <c r="AM178" s="727" t="s">
        <v>1411</v>
      </c>
      <c r="AN178" s="311"/>
      <c r="AO178" s="1629"/>
      <c r="AP178" s="1629"/>
      <c r="AQ178" s="1629"/>
      <c r="AR178" s="303"/>
    </row>
    <row r="179" spans="1:44" ht="15" customHeight="1" x14ac:dyDescent="0.2">
      <c r="A179" s="227"/>
      <c r="B179" s="632" t="s">
        <v>547</v>
      </c>
      <c r="C179" s="254" t="s">
        <v>177</v>
      </c>
      <c r="D179" s="218">
        <v>2</v>
      </c>
      <c r="E179" s="218"/>
      <c r="F179" s="218"/>
      <c r="G179" s="219" t="s">
        <v>184</v>
      </c>
      <c r="H179" s="166"/>
      <c r="I179" s="220">
        <v>4</v>
      </c>
      <c r="J179" s="220">
        <v>1</v>
      </c>
      <c r="K179" s="220">
        <v>0</v>
      </c>
      <c r="L179" s="233">
        <v>1</v>
      </c>
      <c r="M179" s="220">
        <v>12</v>
      </c>
      <c r="N179" s="220">
        <v>2</v>
      </c>
      <c r="O179" s="220">
        <v>10</v>
      </c>
      <c r="P179" s="165">
        <f>SUM(I179,K179,M179,O179)</f>
        <v>26</v>
      </c>
      <c r="Q179" s="221">
        <f>(((I179*1.5)*J179)+(K179*L179)+(M179*N179))</f>
        <v>30</v>
      </c>
      <c r="R179" s="1680" t="s">
        <v>1834</v>
      </c>
      <c r="T179" s="1616"/>
      <c r="U179" s="1617"/>
      <c r="V179" s="1620" t="s">
        <v>1409</v>
      </c>
      <c r="W179" s="987"/>
      <c r="X179" s="1616"/>
      <c r="Y179" s="1617"/>
      <c r="Z179" s="1617"/>
      <c r="AA179" s="1617"/>
      <c r="AB179" s="1617"/>
      <c r="AC179" s="1617"/>
      <c r="AD179" s="2080" t="s">
        <v>1409</v>
      </c>
      <c r="AE179" s="2081"/>
      <c r="AF179" s="2082"/>
      <c r="AG179" s="273"/>
      <c r="AH179" s="274"/>
      <c r="AI179" s="341"/>
      <c r="AJ179" s="274"/>
      <c r="AK179" s="274"/>
      <c r="AL179" s="306"/>
      <c r="AM179" s="727" t="s">
        <v>1411</v>
      </c>
      <c r="AN179" s="1629"/>
      <c r="AO179" s="1629"/>
      <c r="AP179" s="1629"/>
      <c r="AQ179" s="1629"/>
      <c r="AR179" s="303"/>
    </row>
    <row r="180" spans="1:44" ht="15" customHeight="1" x14ac:dyDescent="0.2">
      <c r="A180" s="227"/>
      <c r="B180" s="632" t="s">
        <v>490</v>
      </c>
      <c r="C180" s="206" t="s">
        <v>222</v>
      </c>
      <c r="D180" s="163">
        <v>2</v>
      </c>
      <c r="E180" s="662" t="s">
        <v>184</v>
      </c>
      <c r="F180" s="163"/>
      <c r="G180" s="163"/>
      <c r="H180" s="163" t="s">
        <v>184</v>
      </c>
      <c r="I180" s="164" t="s">
        <v>19</v>
      </c>
      <c r="J180" s="164" t="s">
        <v>19</v>
      </c>
      <c r="K180" s="164" t="s">
        <v>19</v>
      </c>
      <c r="L180" s="164" t="s">
        <v>19</v>
      </c>
      <c r="M180" s="164" t="s">
        <v>19</v>
      </c>
      <c r="N180" s="164" t="s">
        <v>19</v>
      </c>
      <c r="O180" s="164"/>
      <c r="P180" s="165"/>
      <c r="Q180" s="165"/>
      <c r="R180" s="1680" t="s">
        <v>192</v>
      </c>
      <c r="T180" s="325" t="s">
        <v>19</v>
      </c>
      <c r="U180" s="1617"/>
      <c r="V180" s="1620"/>
      <c r="W180" s="987"/>
      <c r="X180" s="1616">
        <v>2</v>
      </c>
      <c r="Y180" s="1617" t="s">
        <v>907</v>
      </c>
      <c r="Z180" s="1617"/>
      <c r="AA180" s="1617"/>
      <c r="AB180" s="1617"/>
      <c r="AC180" s="1617"/>
      <c r="AD180" s="2099"/>
      <c r="AE180" s="2100"/>
      <c r="AF180" s="2101"/>
      <c r="AG180" s="273">
        <v>2</v>
      </c>
      <c r="AH180" s="274" t="s">
        <v>907</v>
      </c>
      <c r="AI180" s="341"/>
      <c r="AJ180" s="274"/>
      <c r="AK180" s="274"/>
      <c r="AL180" s="306"/>
      <c r="AM180" s="1628" t="s">
        <v>1425</v>
      </c>
      <c r="AN180" s="1629" t="s">
        <v>907</v>
      </c>
      <c r="AO180" s="1629"/>
      <c r="AP180" s="1629"/>
      <c r="AQ180" s="1629"/>
      <c r="AR180" s="303"/>
    </row>
    <row r="181" spans="1:44" ht="15" customHeight="1" x14ac:dyDescent="0.2">
      <c r="A181" s="227" t="s">
        <v>1495</v>
      </c>
      <c r="B181" s="632" t="s">
        <v>509</v>
      </c>
      <c r="C181" s="714" t="s">
        <v>225</v>
      </c>
      <c r="D181" s="210">
        <v>2</v>
      </c>
      <c r="E181" s="810"/>
      <c r="F181" s="210" t="s">
        <v>184</v>
      </c>
      <c r="G181" s="210"/>
      <c r="H181" s="210"/>
      <c r="I181" s="184">
        <v>0</v>
      </c>
      <c r="J181" s="184">
        <v>1</v>
      </c>
      <c r="K181" s="184">
        <v>0</v>
      </c>
      <c r="L181" s="184">
        <v>2</v>
      </c>
      <c r="M181" s="184">
        <v>16</v>
      </c>
      <c r="N181" s="184">
        <v>2</v>
      </c>
      <c r="O181" s="184">
        <v>10</v>
      </c>
      <c r="P181" s="165">
        <f>SUM(I181,K181,M181,O181)</f>
        <v>26</v>
      </c>
      <c r="Q181" s="811">
        <f>(((I181*1.5)*J181)+(K181*L181)+(M181*N181))</f>
        <v>32</v>
      </c>
      <c r="R181" s="1688" t="s">
        <v>195</v>
      </c>
      <c r="T181" s="1616"/>
      <c r="U181" s="1617"/>
      <c r="V181" s="1620" t="s">
        <v>1409</v>
      </c>
      <c r="W181" s="987"/>
      <c r="X181" s="1616"/>
      <c r="Y181" s="1617"/>
      <c r="Z181" s="1617"/>
      <c r="AA181" s="1617"/>
      <c r="AB181" s="1617"/>
      <c r="AC181" s="1617"/>
      <c r="AD181" s="2080" t="s">
        <v>1409</v>
      </c>
      <c r="AE181" s="2081"/>
      <c r="AF181" s="2082"/>
      <c r="AG181" s="273"/>
      <c r="AH181" s="274"/>
      <c r="AI181" s="341"/>
      <c r="AJ181" s="274"/>
      <c r="AK181" s="274"/>
      <c r="AL181" s="306"/>
      <c r="AM181" s="727" t="s">
        <v>1411</v>
      </c>
      <c r="AN181" s="1629"/>
      <c r="AO181" s="1629"/>
      <c r="AP181" s="1629"/>
      <c r="AQ181" s="1629"/>
      <c r="AR181" s="303"/>
    </row>
    <row r="182" spans="1:44" ht="21" customHeight="1" x14ac:dyDescent="0.2">
      <c r="A182" s="227" t="s">
        <v>1492</v>
      </c>
      <c r="B182" s="667" t="s">
        <v>510</v>
      </c>
      <c r="C182" s="1459" t="s">
        <v>175</v>
      </c>
      <c r="D182" s="224">
        <v>2</v>
      </c>
      <c r="E182" s="224" t="s">
        <v>184</v>
      </c>
      <c r="F182" s="224" t="s">
        <v>184</v>
      </c>
      <c r="G182" s="224" t="s">
        <v>184</v>
      </c>
      <c r="H182" s="224" t="s">
        <v>184</v>
      </c>
      <c r="I182" s="225">
        <v>8</v>
      </c>
      <c r="J182" s="1650">
        <v>1</v>
      </c>
      <c r="K182" s="1650">
        <v>0</v>
      </c>
      <c r="L182" s="1651">
        <v>1</v>
      </c>
      <c r="M182" s="1650">
        <v>8</v>
      </c>
      <c r="N182" s="1650">
        <v>8</v>
      </c>
      <c r="O182" s="1650"/>
      <c r="P182" s="1652">
        <f>SUM(I182,K182,M182)</f>
        <v>16</v>
      </c>
      <c r="Q182" s="1652">
        <f t="shared" si="19"/>
        <v>76</v>
      </c>
      <c r="R182" s="1674" t="s">
        <v>192</v>
      </c>
      <c r="S182" s="90"/>
      <c r="T182" s="362" t="s">
        <v>19</v>
      </c>
      <c r="U182" s="319"/>
      <c r="V182" s="572" t="s">
        <v>1409</v>
      </c>
      <c r="W182" s="987"/>
      <c r="X182" s="324"/>
      <c r="Y182" s="319"/>
      <c r="Z182" s="319"/>
      <c r="AA182" s="319"/>
      <c r="AB182" s="319"/>
      <c r="AC182" s="319"/>
      <c r="AD182" s="2099"/>
      <c r="AE182" s="2100"/>
      <c r="AF182" s="2101"/>
      <c r="AG182" s="273"/>
      <c r="AH182" s="274"/>
      <c r="AI182" s="341"/>
      <c r="AJ182" s="274"/>
      <c r="AK182" s="274" t="s">
        <v>1409</v>
      </c>
      <c r="AL182" s="306" t="s">
        <v>1788</v>
      </c>
      <c r="AM182" s="2077" t="s">
        <v>1786</v>
      </c>
      <c r="AN182" s="2078"/>
      <c r="AO182" s="2078"/>
      <c r="AP182" s="2078"/>
      <c r="AQ182" s="2078"/>
      <c r="AR182" s="2079"/>
    </row>
    <row r="183" spans="1:44" ht="23.25" customHeight="1" x14ac:dyDescent="0.2">
      <c r="A183" s="227"/>
      <c r="B183" s="667" t="s">
        <v>511</v>
      </c>
      <c r="C183" s="254" t="s">
        <v>176</v>
      </c>
      <c r="D183" s="255">
        <v>2</v>
      </c>
      <c r="E183" s="255"/>
      <c r="F183" s="255"/>
      <c r="G183" s="255" t="s">
        <v>184</v>
      </c>
      <c r="H183" s="166"/>
      <c r="I183" s="248">
        <v>4</v>
      </c>
      <c r="J183" s="1653">
        <v>1</v>
      </c>
      <c r="K183" s="1653">
        <v>0</v>
      </c>
      <c r="L183" s="1654">
        <v>1</v>
      </c>
      <c r="M183" s="1653">
        <v>12</v>
      </c>
      <c r="N183" s="1653">
        <v>2</v>
      </c>
      <c r="O183" s="1653"/>
      <c r="P183" s="1655">
        <f>SUM(I183,K183,M183)</f>
        <v>16</v>
      </c>
      <c r="Q183" s="1655">
        <f t="shared" si="19"/>
        <v>30</v>
      </c>
      <c r="R183" s="1675" t="s">
        <v>1835</v>
      </c>
      <c r="S183" s="90"/>
      <c r="T183" s="556"/>
      <c r="U183" s="496"/>
      <c r="V183" s="801" t="s">
        <v>1409</v>
      </c>
      <c r="W183" s="1005"/>
      <c r="X183" s="324"/>
      <c r="Y183" s="319"/>
      <c r="Z183" s="319"/>
      <c r="AA183" s="319"/>
      <c r="AB183" s="319"/>
      <c r="AC183" s="319"/>
      <c r="AD183" s="2080"/>
      <c r="AE183" s="2081"/>
      <c r="AF183" s="2082"/>
      <c r="AG183" s="273" t="s">
        <v>1472</v>
      </c>
      <c r="AH183" s="274"/>
      <c r="AI183" s="341"/>
      <c r="AJ183" s="274"/>
      <c r="AK183" s="274"/>
      <c r="AL183" s="306"/>
      <c r="AM183" s="2077" t="s">
        <v>1786</v>
      </c>
      <c r="AN183" s="2078"/>
      <c r="AO183" s="2078"/>
      <c r="AP183" s="2078"/>
      <c r="AQ183" s="2078"/>
      <c r="AR183" s="2079"/>
    </row>
    <row r="184" spans="1:44" ht="15" customHeight="1" x14ac:dyDescent="0.2">
      <c r="A184" s="227"/>
      <c r="B184" s="633" t="s">
        <v>548</v>
      </c>
      <c r="C184" s="257" t="s">
        <v>900</v>
      </c>
      <c r="D184" s="252"/>
      <c r="E184" s="252">
        <f>SUM(D185:D187)</f>
        <v>6</v>
      </c>
      <c r="F184" s="252">
        <f>D185+D186</f>
        <v>4</v>
      </c>
      <c r="G184" s="173">
        <f>D185+D186</f>
        <v>4</v>
      </c>
      <c r="H184" s="252">
        <f>D188</f>
        <v>5</v>
      </c>
      <c r="I184" s="169">
        <f>SUM(I185:I186)</f>
        <v>0</v>
      </c>
      <c r="J184" s="169">
        <v>1</v>
      </c>
      <c r="K184" s="169">
        <f>SUM(K185:K186)</f>
        <v>16</v>
      </c>
      <c r="L184" s="170">
        <v>1</v>
      </c>
      <c r="M184" s="169">
        <f>SUM(M185:M188)</f>
        <v>0</v>
      </c>
      <c r="N184" s="169">
        <v>2</v>
      </c>
      <c r="O184" s="169">
        <f>SUM(O185:O188)</f>
        <v>24</v>
      </c>
      <c r="P184" s="161">
        <f>SUM(P185:P188)</f>
        <v>48</v>
      </c>
      <c r="Q184" s="161">
        <f>SUM(Q185:Q188)</f>
        <v>76</v>
      </c>
      <c r="R184" s="876"/>
      <c r="T184" s="353"/>
      <c r="U184" s="363"/>
      <c r="V184" s="802"/>
      <c r="W184" s="806"/>
      <c r="X184" s="353"/>
      <c r="Y184" s="363"/>
      <c r="Z184" s="363"/>
      <c r="AA184" s="363"/>
      <c r="AB184" s="363"/>
      <c r="AC184" s="363"/>
      <c r="AD184" s="353"/>
      <c r="AE184" s="320"/>
      <c r="AF184" s="355"/>
      <c r="AG184" s="329"/>
      <c r="AH184" s="320"/>
      <c r="AI184" s="354"/>
      <c r="AJ184" s="320"/>
      <c r="AK184" s="320"/>
      <c r="AL184" s="355"/>
      <c r="AM184" s="557"/>
      <c r="AN184" s="555"/>
      <c r="AO184" s="555"/>
      <c r="AP184" s="555"/>
      <c r="AQ184" s="555"/>
      <c r="AR184" s="558"/>
    </row>
    <row r="185" spans="1:44" ht="20.25" customHeight="1" x14ac:dyDescent="0.2">
      <c r="A185" s="609" t="s">
        <v>1399</v>
      </c>
      <c r="B185" s="667" t="s">
        <v>512</v>
      </c>
      <c r="C185" s="258" t="s">
        <v>210</v>
      </c>
      <c r="D185" s="166">
        <v>2</v>
      </c>
      <c r="E185" s="166" t="s">
        <v>184</v>
      </c>
      <c r="F185" s="166" t="s">
        <v>184</v>
      </c>
      <c r="G185" s="166" t="s">
        <v>184</v>
      </c>
      <c r="H185" s="166"/>
      <c r="I185" s="164">
        <v>0</v>
      </c>
      <c r="J185" s="164">
        <v>1</v>
      </c>
      <c r="K185" s="164">
        <v>16</v>
      </c>
      <c r="L185" s="1649">
        <v>4</v>
      </c>
      <c r="M185" s="164">
        <v>0</v>
      </c>
      <c r="N185" s="164">
        <v>0</v>
      </c>
      <c r="O185" s="164"/>
      <c r="P185" s="165">
        <f t="shared" ref="P185:P188" si="20">SUM(I185,K185,M185)</f>
        <v>16</v>
      </c>
      <c r="Q185" s="1640">
        <f t="shared" si="19"/>
        <v>64</v>
      </c>
      <c r="R185" s="1670" t="s">
        <v>164</v>
      </c>
      <c r="S185" s="90"/>
      <c r="T185" s="324"/>
      <c r="U185" s="319"/>
      <c r="V185" s="572"/>
      <c r="W185" s="990" t="s">
        <v>1409</v>
      </c>
      <c r="X185" s="324"/>
      <c r="Y185" s="319"/>
      <c r="Z185" s="319"/>
      <c r="AA185" s="319"/>
      <c r="AB185" s="319"/>
      <c r="AC185" s="319"/>
      <c r="AD185" s="2080" t="s">
        <v>1409</v>
      </c>
      <c r="AE185" s="2081"/>
      <c r="AF185" s="2082"/>
      <c r="AG185" s="273"/>
      <c r="AH185" s="274"/>
      <c r="AI185" s="341"/>
      <c r="AJ185" s="274"/>
      <c r="AK185" s="274"/>
      <c r="AL185" s="306"/>
      <c r="AM185" s="2077" t="s">
        <v>1786</v>
      </c>
      <c r="AN185" s="2078"/>
      <c r="AO185" s="2078"/>
      <c r="AP185" s="2078"/>
      <c r="AQ185" s="2078"/>
      <c r="AR185" s="2079"/>
    </row>
    <row r="186" spans="1:44" s="68" customFormat="1" ht="15" customHeight="1" x14ac:dyDescent="0.2">
      <c r="A186" s="609" t="s">
        <v>1399</v>
      </c>
      <c r="B186" s="698" t="s">
        <v>513</v>
      </c>
      <c r="C186" s="91" t="s">
        <v>733</v>
      </c>
      <c r="D186" s="981">
        <v>2</v>
      </c>
      <c r="E186" s="981" t="s">
        <v>184</v>
      </c>
      <c r="F186" s="981" t="s">
        <v>184</v>
      </c>
      <c r="G186" s="981" t="s">
        <v>184</v>
      </c>
      <c r="H186" s="981"/>
      <c r="I186" s="635">
        <v>0</v>
      </c>
      <c r="J186" s="635">
        <v>1</v>
      </c>
      <c r="K186" s="635">
        <v>0</v>
      </c>
      <c r="L186" s="634">
        <v>0</v>
      </c>
      <c r="M186" s="635">
        <v>0</v>
      </c>
      <c r="N186" s="635">
        <v>2</v>
      </c>
      <c r="O186" s="635">
        <v>16</v>
      </c>
      <c r="P186" s="964">
        <f>SUM(I186,K186,M186,O186)</f>
        <v>16</v>
      </c>
      <c r="Q186" s="964">
        <f t="shared" si="19"/>
        <v>0</v>
      </c>
      <c r="R186" s="1689" t="s">
        <v>84</v>
      </c>
      <c r="T186" s="982"/>
      <c r="U186" s="983"/>
      <c r="V186" s="984" t="s">
        <v>1473</v>
      </c>
      <c r="W186" s="1006"/>
      <c r="X186" s="982"/>
      <c r="Y186" s="983"/>
      <c r="Z186" s="983"/>
      <c r="AA186" s="983"/>
      <c r="AB186" s="983"/>
      <c r="AC186" s="983"/>
      <c r="AD186" s="2099"/>
      <c r="AE186" s="2100"/>
      <c r="AF186" s="2101"/>
      <c r="AG186" s="959"/>
      <c r="AH186" s="960"/>
      <c r="AI186" s="980"/>
      <c r="AJ186" s="960"/>
      <c r="AK186" s="960" t="s">
        <v>1473</v>
      </c>
      <c r="AL186" s="961"/>
      <c r="AM186" s="610" t="s">
        <v>1431</v>
      </c>
      <c r="AN186" s="983"/>
      <c r="AO186" s="983"/>
      <c r="AP186" s="983"/>
      <c r="AQ186" s="983"/>
      <c r="AR186" s="985"/>
    </row>
    <row r="187" spans="1:44" ht="15" customHeight="1" x14ac:dyDescent="0.2">
      <c r="A187" s="227"/>
      <c r="B187" s="667" t="s">
        <v>514</v>
      </c>
      <c r="C187" s="259" t="s">
        <v>193</v>
      </c>
      <c r="D187" s="235">
        <v>2</v>
      </c>
      <c r="E187" s="235" t="s">
        <v>184</v>
      </c>
      <c r="F187" s="235"/>
      <c r="G187" s="235"/>
      <c r="H187" s="235"/>
      <c r="I187" s="184">
        <v>8</v>
      </c>
      <c r="J187" s="184">
        <v>1</v>
      </c>
      <c r="K187" s="184">
        <v>0</v>
      </c>
      <c r="L187" s="185">
        <v>1</v>
      </c>
      <c r="M187" s="184">
        <v>0</v>
      </c>
      <c r="N187" s="184">
        <v>1</v>
      </c>
      <c r="O187" s="184">
        <v>8</v>
      </c>
      <c r="P187" s="186">
        <f>SUM(I187,K187,M187,O187)</f>
        <v>16</v>
      </c>
      <c r="Q187" s="186">
        <f t="shared" si="19"/>
        <v>12</v>
      </c>
      <c r="R187" s="1673" t="s">
        <v>84</v>
      </c>
      <c r="T187" s="297" t="s">
        <v>19</v>
      </c>
      <c r="U187" s="474"/>
      <c r="V187" s="572" t="s">
        <v>1472</v>
      </c>
      <c r="W187" s="986"/>
      <c r="X187" s="1616" t="s">
        <v>19</v>
      </c>
      <c r="Y187" s="1617"/>
      <c r="Z187" s="1617"/>
      <c r="AA187" s="1617"/>
      <c r="AB187" s="1617"/>
      <c r="AC187" s="1617"/>
      <c r="AD187" s="2080"/>
      <c r="AE187" s="2081"/>
      <c r="AF187" s="2082"/>
      <c r="AG187" s="273" t="s">
        <v>19</v>
      </c>
      <c r="AH187" s="274"/>
      <c r="AI187" s="274"/>
      <c r="AJ187" s="274"/>
      <c r="AK187" s="274" t="s">
        <v>1472</v>
      </c>
      <c r="AL187" s="306"/>
      <c r="AM187" s="1628" t="s">
        <v>1425</v>
      </c>
      <c r="AN187" s="1629" t="s">
        <v>907</v>
      </c>
      <c r="AO187" s="1629"/>
      <c r="AP187" s="1629"/>
      <c r="AQ187" s="1629"/>
      <c r="AR187" s="303"/>
    </row>
    <row r="188" spans="1:44" ht="15" customHeight="1" thickBot="1" x14ac:dyDescent="0.25">
      <c r="A188" s="641" t="s">
        <v>1361</v>
      </c>
      <c r="B188" s="668" t="s">
        <v>587</v>
      </c>
      <c r="C188" s="223" t="s">
        <v>588</v>
      </c>
      <c r="D188" s="183">
        <v>5</v>
      </c>
      <c r="E188" s="210"/>
      <c r="F188" s="210"/>
      <c r="G188" s="210"/>
      <c r="H188" s="260" t="s">
        <v>184</v>
      </c>
      <c r="I188" s="225">
        <v>0</v>
      </c>
      <c r="J188" s="225">
        <v>1</v>
      </c>
      <c r="K188" s="225">
        <v>0</v>
      </c>
      <c r="L188" s="261">
        <v>1</v>
      </c>
      <c r="M188" s="225">
        <v>0</v>
      </c>
      <c r="N188" s="225">
        <v>0</v>
      </c>
      <c r="O188" s="225"/>
      <c r="P188" s="226">
        <f t="shared" si="20"/>
        <v>0</v>
      </c>
      <c r="Q188" s="226">
        <f t="shared" si="19"/>
        <v>0</v>
      </c>
      <c r="R188" s="1674"/>
      <c r="T188" s="453" t="s">
        <v>575</v>
      </c>
      <c r="U188" s="365"/>
      <c r="V188" s="803"/>
      <c r="W188" s="1007"/>
      <c r="X188" s="366" t="s">
        <v>19</v>
      </c>
      <c r="Y188" s="502" t="s">
        <v>19</v>
      </c>
      <c r="Z188" s="299"/>
      <c r="AA188" s="299"/>
      <c r="AB188" s="299"/>
      <c r="AC188" s="299"/>
      <c r="AD188" s="2117"/>
      <c r="AE188" s="2118"/>
      <c r="AF188" s="2119"/>
      <c r="AG188" s="367" t="s">
        <v>19</v>
      </c>
      <c r="AH188" s="559" t="s">
        <v>19</v>
      </c>
      <c r="AI188" s="313"/>
      <c r="AJ188" s="313"/>
      <c r="AK188" s="313"/>
      <c r="AL188" s="316"/>
      <c r="AM188" s="794" t="s">
        <v>575</v>
      </c>
      <c r="AN188" s="560"/>
      <c r="AO188" s="536"/>
      <c r="AP188" s="536"/>
      <c r="AQ188" s="536"/>
      <c r="AR188" s="537"/>
    </row>
    <row r="189" spans="1:44" ht="15" customHeight="1" x14ac:dyDescent="0.2">
      <c r="C189" s="236" t="s">
        <v>34</v>
      </c>
      <c r="D189" s="262" t="s">
        <v>19</v>
      </c>
      <c r="E189" s="262">
        <f>SUM(E154,E167,E176,E184)</f>
        <v>30</v>
      </c>
      <c r="F189" s="262">
        <f>SUM(F154,F167,F176,F184)</f>
        <v>30</v>
      </c>
      <c r="G189" s="262">
        <f>SUM(G154,G167,G176,G184)</f>
        <v>32</v>
      </c>
      <c r="H189" s="262">
        <f>SUM(H154,H167,H176,H184)</f>
        <v>29</v>
      </c>
      <c r="I189" s="228">
        <f>SUM(I154,I167,I176,I184)</f>
        <v>112</v>
      </c>
      <c r="J189" s="263">
        <v>1</v>
      </c>
      <c r="K189" s="228">
        <f>SUM(K154,K167,K176,K184)</f>
        <v>64</v>
      </c>
      <c r="L189" s="263">
        <v>2</v>
      </c>
      <c r="M189" s="228">
        <f>SUM(M154,M167,M176,M184)</f>
        <v>108</v>
      </c>
      <c r="N189" s="263">
        <v>2</v>
      </c>
      <c r="O189" s="228">
        <f>SUM(O154,O167,O176,O184)</f>
        <v>64</v>
      </c>
      <c r="P189" s="228">
        <f>SUM(P154,P167,P176,P184)</f>
        <v>356</v>
      </c>
      <c r="Q189" s="1656">
        <f>SUM(Q154,Q167,Q176,Q184)</f>
        <v>1054</v>
      </c>
      <c r="R189" s="1690"/>
      <c r="T189" s="331"/>
      <c r="U189" s="331"/>
      <c r="V189" s="331"/>
      <c r="W189" s="331"/>
      <c r="X189" s="331"/>
      <c r="Y189" s="331"/>
      <c r="Z189" s="331"/>
      <c r="AA189" s="331"/>
      <c r="AB189" s="331"/>
      <c r="AC189" s="331"/>
      <c r="AD189" s="331"/>
      <c r="AE189" s="331"/>
      <c r="AF189" s="331"/>
      <c r="AG189" s="331"/>
      <c r="AH189" s="331"/>
      <c r="AI189" s="331"/>
      <c r="AJ189" s="331"/>
      <c r="AK189" s="331"/>
      <c r="AL189" s="331"/>
      <c r="AM189" s="368"/>
      <c r="AN189" s="368"/>
      <c r="AO189" s="368"/>
      <c r="AP189" s="368"/>
      <c r="AQ189" s="368"/>
      <c r="AR189" s="368"/>
    </row>
    <row r="190" spans="1:44" ht="15" customHeight="1" x14ac:dyDescent="0.2">
      <c r="C190" s="192" t="s">
        <v>24</v>
      </c>
      <c r="D190" s="193"/>
      <c r="E190" s="193">
        <f>SUM(E149,E189)</f>
        <v>60</v>
      </c>
      <c r="F190" s="193">
        <f>SUM(F149,F189)</f>
        <v>60</v>
      </c>
      <c r="G190" s="193">
        <f>SUM(G149,G189)</f>
        <v>60</v>
      </c>
      <c r="H190" s="265">
        <f>SUM(H149,H189)</f>
        <v>59</v>
      </c>
      <c r="I190" s="193">
        <f>SUM(I149,I189)</f>
        <v>183</v>
      </c>
      <c r="J190" s="194">
        <v>1</v>
      </c>
      <c r="K190" s="193">
        <f>SUM(K149,K189)</f>
        <v>176</v>
      </c>
      <c r="L190" s="266">
        <v>2</v>
      </c>
      <c r="M190" s="193">
        <f>SUM(M149,M189)</f>
        <v>185</v>
      </c>
      <c r="N190" s="194">
        <v>2</v>
      </c>
      <c r="O190" s="193">
        <f>SUM(O149,O189)</f>
        <v>106</v>
      </c>
      <c r="P190" s="193">
        <f>SUM(P149,P189)</f>
        <v>658</v>
      </c>
      <c r="Q190" s="193">
        <f>SUM(Q149,Q189)</f>
        <v>2015.5</v>
      </c>
      <c r="R190" s="1664" t="s">
        <v>20</v>
      </c>
      <c r="T190" s="331"/>
      <c r="U190" s="331"/>
      <c r="V190" s="331"/>
      <c r="W190" s="331"/>
      <c r="X190" s="331"/>
      <c r="Y190" s="331"/>
      <c r="Z190" s="331"/>
      <c r="AA190" s="331"/>
      <c r="AB190" s="331"/>
      <c r="AC190" s="331"/>
      <c r="AD190" s="331"/>
      <c r="AE190" s="331"/>
      <c r="AF190" s="331"/>
      <c r="AG190" s="331"/>
      <c r="AH190" s="331"/>
      <c r="AI190" s="331"/>
      <c r="AJ190" s="331"/>
      <c r="AK190" s="331"/>
      <c r="AL190" s="331"/>
      <c r="AM190" s="368"/>
      <c r="AN190" s="368"/>
      <c r="AO190" s="368"/>
      <c r="AP190" s="368"/>
      <c r="AQ190" s="368"/>
      <c r="AR190" s="368"/>
    </row>
    <row r="191" spans="1:44" ht="15" customHeight="1" x14ac:dyDescent="0.2">
      <c r="T191" s="331"/>
      <c r="U191" s="331"/>
      <c r="V191" s="331"/>
      <c r="W191" s="331"/>
      <c r="X191" s="331"/>
      <c r="Y191" s="331"/>
      <c r="Z191" s="331"/>
      <c r="AA191" s="331"/>
      <c r="AB191" s="331"/>
      <c r="AC191" s="331"/>
      <c r="AD191" s="331"/>
      <c r="AE191" s="331"/>
      <c r="AF191" s="331"/>
      <c r="AG191" s="331"/>
      <c r="AH191" s="331"/>
      <c r="AI191" s="331"/>
      <c r="AJ191" s="331"/>
      <c r="AK191" s="331"/>
      <c r="AL191" s="331"/>
      <c r="AM191" s="368"/>
      <c r="AN191" s="368"/>
      <c r="AO191" s="368"/>
      <c r="AP191" s="368"/>
      <c r="AQ191" s="368"/>
      <c r="AR191" s="368"/>
    </row>
    <row r="192" spans="1:44" ht="15" customHeight="1" x14ac:dyDescent="0.2">
      <c r="C192" s="267" t="s">
        <v>1402</v>
      </c>
      <c r="D192" s="268"/>
      <c r="E192" s="268">
        <f>E58+E118+E190</f>
        <v>180</v>
      </c>
      <c r="F192" s="268">
        <f>F58+F118+F190</f>
        <v>180</v>
      </c>
      <c r="G192" s="268">
        <f>G58+G118+G190</f>
        <v>180</v>
      </c>
      <c r="H192" s="268">
        <f>H58+H118+H190</f>
        <v>183</v>
      </c>
      <c r="I192" s="268">
        <f>I58+I118+I190</f>
        <v>709</v>
      </c>
      <c r="J192" s="269">
        <v>4</v>
      </c>
      <c r="K192" s="268">
        <f>K58+K118+K190</f>
        <v>514</v>
      </c>
      <c r="L192" s="269">
        <v>7.5</v>
      </c>
      <c r="M192" s="268">
        <f>M58+M118+M190</f>
        <v>299</v>
      </c>
      <c r="N192" s="269">
        <v>5</v>
      </c>
      <c r="O192" s="268">
        <f>O58+O118+O190</f>
        <v>224</v>
      </c>
      <c r="P192" s="268">
        <f>P58+P118+P190</f>
        <v>1776</v>
      </c>
      <c r="Q192" s="268">
        <f>Q58+Q118+Q190</f>
        <v>7050.5</v>
      </c>
      <c r="R192" s="1664" t="s">
        <v>20</v>
      </c>
      <c r="T192" s="331"/>
      <c r="U192" s="331"/>
      <c r="V192" s="331"/>
      <c r="W192" s="331"/>
      <c r="X192" s="331"/>
      <c r="Y192" s="331"/>
      <c r="Z192" s="331"/>
      <c r="AA192" s="331"/>
      <c r="AB192" s="331"/>
      <c r="AC192" s="331"/>
      <c r="AD192" s="331"/>
      <c r="AE192" s="331"/>
      <c r="AF192" s="331"/>
      <c r="AG192" s="331"/>
      <c r="AH192" s="331"/>
      <c r="AI192" s="331"/>
      <c r="AJ192" s="331"/>
      <c r="AK192" s="331"/>
      <c r="AL192" s="331"/>
      <c r="AM192" s="368"/>
      <c r="AN192" s="368"/>
      <c r="AO192" s="368"/>
      <c r="AP192" s="368"/>
      <c r="AQ192" s="368"/>
      <c r="AR192" s="368"/>
    </row>
    <row r="193" spans="16:44" ht="15" customHeight="1" x14ac:dyDescent="0.2">
      <c r="T193" s="331"/>
      <c r="U193" s="331"/>
      <c r="V193" s="331"/>
      <c r="W193" s="331"/>
      <c r="X193" s="331"/>
      <c r="Y193" s="331"/>
      <c r="Z193" s="331"/>
      <c r="AA193" s="331"/>
      <c r="AB193" s="331"/>
      <c r="AC193" s="331"/>
      <c r="AD193" s="331"/>
      <c r="AE193" s="331"/>
      <c r="AF193" s="331"/>
      <c r="AG193" s="331"/>
      <c r="AH193" s="331"/>
      <c r="AI193" s="331"/>
      <c r="AJ193" s="331"/>
      <c r="AK193" s="331"/>
      <c r="AL193" s="331"/>
      <c r="AM193" s="368"/>
      <c r="AN193" s="368"/>
      <c r="AO193" s="368"/>
      <c r="AP193" s="368"/>
      <c r="AQ193" s="368"/>
      <c r="AR193" s="368"/>
    </row>
    <row r="194" spans="16:44" ht="15" customHeight="1" x14ac:dyDescent="0.2">
      <c r="P194" s="1632" t="s">
        <v>19</v>
      </c>
      <c r="Q194" s="1632" t="s">
        <v>19</v>
      </c>
      <c r="T194" s="331"/>
      <c r="U194" s="331"/>
      <c r="V194" s="331"/>
      <c r="W194" s="331"/>
      <c r="X194" s="331"/>
      <c r="Y194" s="331"/>
      <c r="Z194" s="331"/>
      <c r="AA194" s="331"/>
      <c r="AB194" s="331"/>
      <c r="AC194" s="331"/>
      <c r="AD194" s="331"/>
      <c r="AE194" s="331"/>
      <c r="AF194" s="331"/>
      <c r="AG194" s="331"/>
      <c r="AH194" s="331"/>
      <c r="AI194" s="331"/>
      <c r="AJ194" s="331"/>
      <c r="AK194" s="331"/>
      <c r="AL194" s="331"/>
      <c r="AM194" s="368"/>
      <c r="AN194" s="368"/>
      <c r="AO194" s="368"/>
      <c r="AP194" s="368"/>
      <c r="AQ194" s="368"/>
      <c r="AR194" s="368"/>
    </row>
    <row r="195" spans="16:44" ht="15" customHeight="1" x14ac:dyDescent="0.2">
      <c r="P195" s="147" t="s">
        <v>19</v>
      </c>
      <c r="Q195" s="147" t="s">
        <v>19</v>
      </c>
      <c r="T195" s="331"/>
      <c r="U195" s="331"/>
      <c r="V195" s="331"/>
      <c r="W195" s="331"/>
      <c r="X195" s="331"/>
      <c r="Y195" s="331"/>
      <c r="Z195" s="331"/>
      <c r="AA195" s="331"/>
      <c r="AB195" s="331"/>
      <c r="AC195" s="331"/>
      <c r="AD195" s="331"/>
      <c r="AE195" s="331"/>
      <c r="AF195" s="331"/>
      <c r="AG195" s="331"/>
      <c r="AH195" s="331"/>
      <c r="AI195" s="331"/>
      <c r="AJ195" s="331"/>
      <c r="AK195" s="331"/>
      <c r="AL195" s="331"/>
      <c r="AM195" s="368"/>
      <c r="AN195" s="368"/>
      <c r="AO195" s="368"/>
      <c r="AP195" s="368"/>
      <c r="AQ195" s="368"/>
      <c r="AR195" s="368"/>
    </row>
    <row r="196" spans="16:44" ht="15" customHeight="1" x14ac:dyDescent="0.2">
      <c r="T196" s="300"/>
      <c r="U196" s="300"/>
      <c r="V196" s="300"/>
      <c r="W196" s="300"/>
      <c r="X196" s="300"/>
      <c r="Y196" s="300"/>
      <c r="Z196" s="300"/>
      <c r="AA196" s="300"/>
      <c r="AB196" s="300"/>
      <c r="AC196" s="300"/>
      <c r="AD196" s="300"/>
      <c r="AE196" s="300"/>
      <c r="AF196" s="300"/>
      <c r="AG196" s="300"/>
      <c r="AH196" s="300"/>
      <c r="AI196" s="300"/>
      <c r="AJ196" s="300"/>
      <c r="AK196" s="300"/>
      <c r="AL196" s="300"/>
    </row>
    <row r="197" spans="16:44" ht="15" customHeight="1" x14ac:dyDescent="0.2">
      <c r="T197" s="300"/>
      <c r="U197" s="300"/>
      <c r="V197" s="300"/>
      <c r="W197" s="300"/>
      <c r="X197" s="300"/>
      <c r="Y197" s="300"/>
      <c r="Z197" s="300"/>
      <c r="AA197" s="300"/>
      <c r="AB197" s="300"/>
      <c r="AC197" s="300"/>
      <c r="AD197" s="300"/>
      <c r="AE197" s="300"/>
      <c r="AF197" s="300"/>
      <c r="AG197" s="300"/>
      <c r="AH197" s="300"/>
      <c r="AI197" s="300"/>
      <c r="AJ197" s="300"/>
      <c r="AK197" s="300"/>
      <c r="AL197" s="300"/>
    </row>
  </sheetData>
  <mergeCells count="263">
    <mergeCell ref="AD90:AF90"/>
    <mergeCell ref="AD97:AF97"/>
    <mergeCell ref="AD105:AF105"/>
    <mergeCell ref="AD110:AF110"/>
    <mergeCell ref="AD106:AF106"/>
    <mergeCell ref="AD107:AF107"/>
    <mergeCell ref="AD108:AF108"/>
    <mergeCell ref="AD109:AF109"/>
    <mergeCell ref="AD186:AF186"/>
    <mergeCell ref="AD142:AF142"/>
    <mergeCell ref="AD162:AF162"/>
    <mergeCell ref="AD168:AF168"/>
    <mergeCell ref="AD155:AF155"/>
    <mergeCell ref="AD156:AF156"/>
    <mergeCell ref="AD157:AF157"/>
    <mergeCell ref="AD158:AF158"/>
    <mergeCell ref="AD159:AF159"/>
    <mergeCell ref="AD160:AF160"/>
    <mergeCell ref="AD161:AF161"/>
    <mergeCell ref="AD163:AF163"/>
    <mergeCell ref="AD164:AF164"/>
    <mergeCell ref="AD165:AF165"/>
    <mergeCell ref="AD166:AF166"/>
    <mergeCell ref="AD96:AF96"/>
    <mergeCell ref="AD187:AF187"/>
    <mergeCell ref="AD188:AF188"/>
    <mergeCell ref="AD169:AF169"/>
    <mergeCell ref="AD170:AF170"/>
    <mergeCell ref="AD171:AF171"/>
    <mergeCell ref="AD172:AF172"/>
    <mergeCell ref="AD173:AF173"/>
    <mergeCell ref="AD180:AF180"/>
    <mergeCell ref="AD181:AF181"/>
    <mergeCell ref="AD182:AF182"/>
    <mergeCell ref="AD183:AF183"/>
    <mergeCell ref="AD174:AF174"/>
    <mergeCell ref="AD175:AF175"/>
    <mergeCell ref="AD177:AF177"/>
    <mergeCell ref="AD178:AF178"/>
    <mergeCell ref="AD179:AF179"/>
    <mergeCell ref="AD185:AF185"/>
    <mergeCell ref="AD89:AF89"/>
    <mergeCell ref="X123:Y123"/>
    <mergeCell ref="Z123:AA123"/>
    <mergeCell ref="AB123:AC123"/>
    <mergeCell ref="T61:AC61"/>
    <mergeCell ref="AD112:AF112"/>
    <mergeCell ref="AD10:AF10"/>
    <mergeCell ref="AD19:AF19"/>
    <mergeCell ref="AD30:AF30"/>
    <mergeCell ref="AD69:AF69"/>
    <mergeCell ref="AD79:AF79"/>
    <mergeCell ref="AD80:AF80"/>
    <mergeCell ref="AD82:AF82"/>
    <mergeCell ref="AD71:AF71"/>
    <mergeCell ref="AD72:AF72"/>
    <mergeCell ref="AD74:AF74"/>
    <mergeCell ref="AD91:AF91"/>
    <mergeCell ref="AD92:AF92"/>
    <mergeCell ref="AD93:AF93"/>
    <mergeCell ref="AD84:AF84"/>
    <mergeCell ref="W87:W88"/>
    <mergeCell ref="AD99:AF99"/>
    <mergeCell ref="AD113:AF113"/>
    <mergeCell ref="AD114:AF114"/>
    <mergeCell ref="AD98:AF98"/>
    <mergeCell ref="T151:V151"/>
    <mergeCell ref="X151:AC151"/>
    <mergeCell ref="AD151:AF151"/>
    <mergeCell ref="AD116:AF116"/>
    <mergeCell ref="AD115:AF115"/>
    <mergeCell ref="D9:H9"/>
    <mergeCell ref="D63:H63"/>
    <mergeCell ref="D123:H123"/>
    <mergeCell ref="T87:V87"/>
    <mergeCell ref="X87:AC87"/>
    <mergeCell ref="AD87:AF87"/>
    <mergeCell ref="X63:Y63"/>
    <mergeCell ref="Z63:AA63"/>
    <mergeCell ref="AB63:AC63"/>
    <mergeCell ref="X88:Y88"/>
    <mergeCell ref="Z88:AA88"/>
    <mergeCell ref="AB88:AC88"/>
    <mergeCell ref="AD62:AF62"/>
    <mergeCell ref="AD42:AF42"/>
    <mergeCell ref="AD43:AF43"/>
    <mergeCell ref="AD44:AF44"/>
    <mergeCell ref="AD45:AF45"/>
    <mergeCell ref="AD131:AF131"/>
    <mergeCell ref="AD132:AF132"/>
    <mergeCell ref="AD134:AF134"/>
    <mergeCell ref="AD135:AF135"/>
    <mergeCell ref="AG122:AL122"/>
    <mergeCell ref="AM123:AN123"/>
    <mergeCell ref="AO123:AP123"/>
    <mergeCell ref="AD111:AF111"/>
    <mergeCell ref="AD100:AF100"/>
    <mergeCell ref="AD101:AF101"/>
    <mergeCell ref="AD102:AF102"/>
    <mergeCell ref="AD103:AF103"/>
    <mergeCell ref="AD104:AF104"/>
    <mergeCell ref="AM108:AR108"/>
    <mergeCell ref="AM121:AR121"/>
    <mergeCell ref="AG114:AL114"/>
    <mergeCell ref="T121:AC121"/>
    <mergeCell ref="T122:V122"/>
    <mergeCell ref="X122:AC122"/>
    <mergeCell ref="AD122:AF122"/>
    <mergeCell ref="AQ123:AR123"/>
    <mergeCell ref="AM122:AR122"/>
    <mergeCell ref="AI123:AJ123"/>
    <mergeCell ref="AK123:AL123"/>
    <mergeCell ref="AD124:AF124"/>
    <mergeCell ref="X152:Y152"/>
    <mergeCell ref="Z152:AA152"/>
    <mergeCell ref="AB152:AC152"/>
    <mergeCell ref="AG152:AH152"/>
    <mergeCell ref="T150:AC150"/>
    <mergeCell ref="AD150:AL150"/>
    <mergeCell ref="AI152:AJ152"/>
    <mergeCell ref="AK152:AL152"/>
    <mergeCell ref="AD121:AL121"/>
    <mergeCell ref="AD136:AF136"/>
    <mergeCell ref="AD126:AF126"/>
    <mergeCell ref="AD127:AF127"/>
    <mergeCell ref="AD128:AF128"/>
    <mergeCell ref="AD129:AF129"/>
    <mergeCell ref="AD130:AF130"/>
    <mergeCell ref="AD144:AF144"/>
    <mergeCell ref="AD145:AF145"/>
    <mergeCell ref="AD147:AF147"/>
    <mergeCell ref="AD141:AF141"/>
    <mergeCell ref="AD148:AF148"/>
    <mergeCell ref="AD137:AF137"/>
    <mergeCell ref="AD138:AF138"/>
    <mergeCell ref="AD139:AF139"/>
    <mergeCell ref="AD140:AF140"/>
    <mergeCell ref="AD94:AF94"/>
    <mergeCell ref="AD95:AF95"/>
    <mergeCell ref="AD37:AF37"/>
    <mergeCell ref="AD38:AF38"/>
    <mergeCell ref="AD39:AF39"/>
    <mergeCell ref="AM62:AR62"/>
    <mergeCell ref="AI88:AJ88"/>
    <mergeCell ref="AK88:AL88"/>
    <mergeCell ref="AI63:AJ63"/>
    <mergeCell ref="AK63:AL63"/>
    <mergeCell ref="AM63:AN63"/>
    <mergeCell ref="AO63:AP63"/>
    <mergeCell ref="AQ63:AR63"/>
    <mergeCell ref="AM88:AN88"/>
    <mergeCell ref="AO88:AP88"/>
    <mergeCell ref="AM87:AR87"/>
    <mergeCell ref="AQ88:AR88"/>
    <mergeCell ref="AD70:AF70"/>
    <mergeCell ref="AD61:AL61"/>
    <mergeCell ref="AM61:AR61"/>
    <mergeCell ref="AD73:AF73"/>
    <mergeCell ref="AD78:AF78"/>
    <mergeCell ref="AD81:AF81"/>
    <mergeCell ref="AD77:AF77"/>
    <mergeCell ref="AD15:AF15"/>
    <mergeCell ref="AD16:AF16"/>
    <mergeCell ref="AD18:AF18"/>
    <mergeCell ref="AG63:AH63"/>
    <mergeCell ref="AG88:AH88"/>
    <mergeCell ref="AD40:AF40"/>
    <mergeCell ref="AD48:AF48"/>
    <mergeCell ref="AD49:AF49"/>
    <mergeCell ref="AD50:AF50"/>
    <mergeCell ref="AD51:AF51"/>
    <mergeCell ref="AD52:AF52"/>
    <mergeCell ref="AD53:AF53"/>
    <mergeCell ref="AD55:AF55"/>
    <mergeCell ref="AD56:AF56"/>
    <mergeCell ref="AD75:AF75"/>
    <mergeCell ref="AD65:AF65"/>
    <mergeCell ref="AD64:AF64"/>
    <mergeCell ref="AD76:AF76"/>
    <mergeCell ref="AD66:AF66"/>
    <mergeCell ref="AD67:AF67"/>
    <mergeCell ref="AD68:AF68"/>
    <mergeCell ref="AD83:AF83"/>
    <mergeCell ref="AG87:AL87"/>
    <mergeCell ref="AD47:AF47"/>
    <mergeCell ref="T62:V62"/>
    <mergeCell ref="X62:AC62"/>
    <mergeCell ref="AD20:AF20"/>
    <mergeCell ref="AG62:AL62"/>
    <mergeCell ref="AD34:AF34"/>
    <mergeCell ref="AM8:AR8"/>
    <mergeCell ref="T32:V32"/>
    <mergeCell ref="X32:AC32"/>
    <mergeCell ref="AG32:AL32"/>
    <mergeCell ref="AM32:AR32"/>
    <mergeCell ref="AM9:AN9"/>
    <mergeCell ref="AO9:AP9"/>
    <mergeCell ref="AQ9:AR9"/>
    <mergeCell ref="AD21:AF21"/>
    <mergeCell ref="AD23:AF23"/>
    <mergeCell ref="AD24:AF24"/>
    <mergeCell ref="AD25:AF25"/>
    <mergeCell ref="AD27:AF27"/>
    <mergeCell ref="AD28:AF28"/>
    <mergeCell ref="AD29:AF29"/>
    <mergeCell ref="AD36:AF36"/>
    <mergeCell ref="AD32:AF32"/>
    <mergeCell ref="AM30:AR30"/>
    <mergeCell ref="AM49:AR49"/>
    <mergeCell ref="T7:AC7"/>
    <mergeCell ref="AD153:AF153"/>
    <mergeCell ref="AD8:AF8"/>
    <mergeCell ref="AD57:AF57"/>
    <mergeCell ref="AD7:AL7"/>
    <mergeCell ref="AM7:AR7"/>
    <mergeCell ref="X9:Y9"/>
    <mergeCell ref="AG33:AH33"/>
    <mergeCell ref="AI33:AJ33"/>
    <mergeCell ref="AK33:AL33"/>
    <mergeCell ref="Z9:AA9"/>
    <mergeCell ref="AB9:AC9"/>
    <mergeCell ref="AG9:AH9"/>
    <mergeCell ref="X33:Y33"/>
    <mergeCell ref="Z33:AA33"/>
    <mergeCell ref="AB33:AC33"/>
    <mergeCell ref="AI9:AJ9"/>
    <mergeCell ref="AK9:AL9"/>
    <mergeCell ref="X8:AC8"/>
    <mergeCell ref="AG8:AL8"/>
    <mergeCell ref="AD12:AF12"/>
    <mergeCell ref="AD13:AF13"/>
    <mergeCell ref="AD14:AF14"/>
    <mergeCell ref="AM25:AR25"/>
    <mergeCell ref="AM51:AR51"/>
    <mergeCell ref="AM52:AR52"/>
    <mergeCell ref="AM53:AR53"/>
    <mergeCell ref="AM69:AR69"/>
    <mergeCell ref="AM76:AR76"/>
    <mergeCell ref="AM93:AR93"/>
    <mergeCell ref="AQ33:AR33"/>
    <mergeCell ref="AM33:AN33"/>
    <mergeCell ref="AM48:AR48"/>
    <mergeCell ref="AM80:AR80"/>
    <mergeCell ref="AO33:AP33"/>
    <mergeCell ref="AM185:AR185"/>
    <mergeCell ref="AM104:AR104"/>
    <mergeCell ref="AM132:AR132"/>
    <mergeCell ref="AM135:AR135"/>
    <mergeCell ref="AM140:AR140"/>
    <mergeCell ref="AM160:AR160"/>
    <mergeCell ref="AM172:AR172"/>
    <mergeCell ref="AM175:AR175"/>
    <mergeCell ref="AM183:AR183"/>
    <mergeCell ref="AM182:AR182"/>
    <mergeCell ref="AG151:AL151"/>
    <mergeCell ref="AM151:AR151"/>
    <mergeCell ref="AG123:AH123"/>
    <mergeCell ref="AM145:AR145"/>
    <mergeCell ref="AM177:AR177"/>
    <mergeCell ref="AQ152:AR152"/>
    <mergeCell ref="AM150:AR150"/>
    <mergeCell ref="AM152:AN152"/>
    <mergeCell ref="AO152:AP152"/>
  </mergeCells>
  <pageMargins left="0.7" right="0.7" top="0.75" bottom="0.75" header="0.3" footer="0.3"/>
  <pageSetup paperSize="9" scale="7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01BD5-C07B-4073-93C4-DB9AAFA20C24}">
  <dimension ref="A1:AU86"/>
  <sheetViews>
    <sheetView topLeftCell="A4" workbookViewId="0">
      <selection activeCell="X69" sqref="X69"/>
    </sheetView>
  </sheetViews>
  <sheetFormatPr baseColWidth="10" defaultColWidth="11.42578125" defaultRowHeight="12" x14ac:dyDescent="0.2"/>
  <cols>
    <col min="1" max="1" width="12" style="408" bestFit="1" customWidth="1"/>
    <col min="2" max="2" width="11.140625" style="408" customWidth="1"/>
    <col min="3" max="3" width="29" style="408" customWidth="1"/>
    <col min="4" max="4" width="4.28515625" style="408" customWidth="1"/>
    <col min="5" max="5" width="7.28515625" style="270" bestFit="1" customWidth="1"/>
    <col min="6" max="6" width="5.42578125" style="408" customWidth="1"/>
    <col min="7" max="7" width="5.28515625" style="270" customWidth="1"/>
    <col min="8" max="8" width="5.42578125" style="270" customWidth="1"/>
    <col min="9" max="9" width="7.42578125" style="270" customWidth="1"/>
    <col min="10" max="10" width="10.85546875" style="270" customWidth="1"/>
    <col min="11" max="11" width="7.140625" style="408" customWidth="1"/>
    <col min="12" max="12" width="7.7109375" style="408" customWidth="1"/>
    <col min="13" max="13" width="7.28515625" style="408" customWidth="1"/>
    <col min="14" max="14" width="8.7109375" style="408" customWidth="1"/>
    <col min="15" max="15" width="8.42578125" style="408" customWidth="1"/>
    <col min="16" max="16" width="8" style="408" customWidth="1"/>
    <col min="17" max="17" width="8.7109375" style="408" customWidth="1"/>
    <col min="18" max="18" width="8.42578125" style="408" customWidth="1"/>
    <col min="19" max="19" width="7.7109375" style="408" customWidth="1"/>
    <col min="20" max="20" width="9.42578125" style="408" customWidth="1"/>
    <col min="21" max="21" width="8" style="408" customWidth="1"/>
    <col min="22" max="22" width="9.140625" style="408" customWidth="1"/>
    <col min="23" max="23" width="16.42578125" style="408" customWidth="1"/>
    <col min="24" max="24" width="11.7109375" style="408" customWidth="1"/>
    <col min="25" max="25" width="3.7109375" style="408" customWidth="1"/>
    <col min="26" max="31" width="4.140625" style="408" customWidth="1"/>
    <col min="32" max="32" width="4.42578125" style="408" customWidth="1"/>
    <col min="33" max="33" width="12" style="408" bestFit="1" customWidth="1"/>
    <col min="34" max="39" width="4.7109375" style="408" customWidth="1"/>
    <col min="40" max="40" width="3.7109375" style="408" hidden="1" customWidth="1"/>
    <col min="41" max="47" width="11.42578125" style="408" hidden="1" customWidth="1"/>
    <col min="48" max="48" width="19.85546875" style="408" customWidth="1"/>
    <col min="49" max="16384" width="11.42578125" style="408"/>
  </cols>
  <sheetData>
    <row r="1" spans="1:38" x14ac:dyDescent="0.2">
      <c r="F1" s="270"/>
      <c r="J1" s="408"/>
      <c r="X1" s="1154" t="s">
        <v>1631</v>
      </c>
      <c r="Y1" s="2191" t="s">
        <v>1632</v>
      </c>
      <c r="Z1" s="2191"/>
      <c r="AA1" s="2191"/>
      <c r="AB1" s="2191"/>
      <c r="AC1" s="2191"/>
      <c r="AD1" s="2191"/>
      <c r="AE1" s="2191"/>
      <c r="AF1" s="2191"/>
      <c r="AG1" s="2191"/>
      <c r="AH1" s="2191"/>
      <c r="AI1" s="2191"/>
      <c r="AJ1" s="2191"/>
      <c r="AK1" s="2191"/>
      <c r="AL1" s="2191"/>
    </row>
    <row r="2" spans="1:38" x14ac:dyDescent="0.2">
      <c r="F2" s="270"/>
      <c r="J2" s="408"/>
      <c r="M2" s="1155" t="s">
        <v>1633</v>
      </c>
      <c r="X2" s="1154" t="s">
        <v>1634</v>
      </c>
      <c r="Y2" s="2191" t="s">
        <v>1635</v>
      </c>
      <c r="Z2" s="2191"/>
      <c r="AA2" s="2191"/>
      <c r="AB2" s="2191"/>
      <c r="AC2" s="2191"/>
      <c r="AD2" s="2191"/>
      <c r="AE2" s="2191"/>
      <c r="AF2" s="2191"/>
      <c r="AG2" s="2191"/>
      <c r="AH2" s="2191"/>
      <c r="AI2" s="2191"/>
      <c r="AJ2" s="2191"/>
      <c r="AK2" s="2191"/>
      <c r="AL2" s="2191"/>
    </row>
    <row r="3" spans="1:38" x14ac:dyDescent="0.2">
      <c r="F3" s="270"/>
      <c r="J3" s="408"/>
      <c r="M3" s="1155" t="s">
        <v>1636</v>
      </c>
      <c r="X3" s="1154" t="s">
        <v>1637</v>
      </c>
      <c r="Y3" s="2187" t="s">
        <v>1638</v>
      </c>
      <c r="Z3" s="2187"/>
      <c r="AA3" s="2187"/>
      <c r="AB3" s="2187"/>
      <c r="AC3" s="2187"/>
      <c r="AD3" s="2187"/>
      <c r="AE3" s="2187"/>
      <c r="AF3" s="2187"/>
      <c r="AG3" s="2187"/>
      <c r="AH3" s="2187"/>
      <c r="AI3" s="2187"/>
      <c r="AJ3" s="2187"/>
      <c r="AK3" s="2187"/>
      <c r="AL3" s="2187"/>
    </row>
    <row r="4" spans="1:38" x14ac:dyDescent="0.2">
      <c r="B4" s="1155"/>
      <c r="C4" s="1155"/>
      <c r="D4" s="1155"/>
      <c r="F4" s="1156"/>
      <c r="J4" s="408"/>
      <c r="M4" s="1155" t="s">
        <v>1639</v>
      </c>
      <c r="X4" s="1154" t="s">
        <v>1640</v>
      </c>
      <c r="Y4" s="2187" t="s">
        <v>1641</v>
      </c>
      <c r="Z4" s="2187"/>
      <c r="AA4" s="2187"/>
      <c r="AB4" s="2187"/>
      <c r="AC4" s="2187"/>
      <c r="AD4" s="2187"/>
      <c r="AE4" s="2187"/>
      <c r="AF4" s="2187"/>
      <c r="AG4" s="2187"/>
      <c r="AH4" s="2187"/>
      <c r="AI4" s="2187"/>
      <c r="AJ4" s="2187"/>
      <c r="AK4" s="2187"/>
      <c r="AL4" s="2187"/>
    </row>
    <row r="5" spans="1:38" x14ac:dyDescent="0.2">
      <c r="B5" s="1155"/>
      <c r="C5" s="1155"/>
      <c r="D5" s="1155"/>
      <c r="F5" s="1156"/>
      <c r="J5" s="408"/>
      <c r="M5" s="409" t="s">
        <v>1756</v>
      </c>
      <c r="X5" s="1154" t="s">
        <v>1642</v>
      </c>
      <c r="Y5" s="2187" t="s">
        <v>1643</v>
      </c>
      <c r="Z5" s="2187"/>
      <c r="AA5" s="2187"/>
      <c r="AB5" s="2187"/>
      <c r="AC5" s="2187"/>
      <c r="AD5" s="2187"/>
      <c r="AE5" s="2187"/>
      <c r="AF5" s="2187"/>
      <c r="AG5" s="2187"/>
      <c r="AH5" s="2187"/>
      <c r="AI5" s="2187"/>
      <c r="AJ5" s="2187"/>
      <c r="AK5" s="2187"/>
      <c r="AL5" s="2187"/>
    </row>
    <row r="6" spans="1:38" x14ac:dyDescent="0.2">
      <c r="B6" s="1155"/>
      <c r="C6" s="1155"/>
      <c r="D6" s="1155"/>
      <c r="F6" s="1156"/>
      <c r="J6" s="408"/>
      <c r="X6" s="1154" t="s">
        <v>1644</v>
      </c>
      <c r="Y6" s="2187" t="s">
        <v>1645</v>
      </c>
      <c r="Z6" s="2187"/>
      <c r="AA6" s="2187"/>
      <c r="AB6" s="2187"/>
      <c r="AC6" s="2187"/>
      <c r="AD6" s="2187"/>
      <c r="AE6" s="2187"/>
      <c r="AF6" s="2187"/>
      <c r="AG6" s="2187"/>
      <c r="AH6" s="2187"/>
      <c r="AI6" s="2187"/>
      <c r="AJ6" s="2187"/>
      <c r="AK6" s="2187"/>
      <c r="AL6" s="2187"/>
    </row>
    <row r="7" spans="1:38" ht="16.5" customHeight="1" x14ac:dyDescent="0.2">
      <c r="A7" s="1473"/>
      <c r="B7" s="2192" t="s">
        <v>1646</v>
      </c>
      <c r="C7" s="2192"/>
      <c r="D7" s="2192"/>
      <c r="E7" s="2192"/>
      <c r="F7" s="2192"/>
      <c r="G7" s="2192"/>
      <c r="H7" s="2192"/>
      <c r="I7" s="2192"/>
      <c r="J7" s="2192"/>
      <c r="K7" s="2192"/>
      <c r="L7" s="2192"/>
      <c r="M7" s="407"/>
      <c r="X7" s="721" t="s">
        <v>1647</v>
      </c>
      <c r="Y7" s="721" t="s">
        <v>1645</v>
      </c>
      <c r="Z7" s="721"/>
      <c r="AA7" s="721"/>
      <c r="AB7" s="721"/>
      <c r="AC7" s="721"/>
      <c r="AD7" s="721"/>
      <c r="AE7" s="721"/>
      <c r="AF7" s="1157"/>
      <c r="AG7" s="1473"/>
      <c r="AH7" s="1473"/>
      <c r="AI7" s="1473"/>
      <c r="AJ7" s="1473"/>
      <c r="AK7" s="1473"/>
      <c r="AL7" s="1473"/>
    </row>
    <row r="8" spans="1:38" ht="15.75" customHeight="1" thickBot="1" x14ac:dyDescent="0.25">
      <c r="B8" s="2192" t="s">
        <v>1648</v>
      </c>
      <c r="C8" s="2192"/>
      <c r="D8" s="2192"/>
      <c r="E8" s="2192"/>
      <c r="F8" s="2192"/>
      <c r="G8" s="2192"/>
      <c r="H8" s="2192"/>
      <c r="I8" s="2192"/>
      <c r="J8" s="2192"/>
      <c r="K8" s="2192"/>
      <c r="L8" s="2192"/>
      <c r="M8" s="407"/>
      <c r="X8" s="1154" t="s">
        <v>1649</v>
      </c>
      <c r="Y8" s="2187" t="s">
        <v>1650</v>
      </c>
      <c r="Z8" s="2187"/>
      <c r="AA8" s="2187"/>
      <c r="AB8" s="2187"/>
      <c r="AC8" s="2187"/>
      <c r="AD8" s="2187"/>
      <c r="AE8" s="2187"/>
      <c r="AF8" s="2187"/>
      <c r="AG8" s="2187"/>
      <c r="AH8" s="2187"/>
      <c r="AI8" s="2187"/>
      <c r="AJ8" s="2187"/>
      <c r="AK8" s="2187"/>
      <c r="AL8" s="2187"/>
    </row>
    <row r="9" spans="1:38" ht="100.5" customHeight="1" thickBot="1" x14ac:dyDescent="0.25">
      <c r="A9" s="1473"/>
      <c r="B9" s="2193" t="s">
        <v>1824</v>
      </c>
      <c r="C9" s="2194"/>
      <c r="D9" s="2194"/>
      <c r="E9" s="2194"/>
      <c r="F9" s="2194"/>
      <c r="G9" s="2194"/>
      <c r="H9" s="2194"/>
      <c r="I9" s="2194"/>
      <c r="J9" s="2194"/>
      <c r="K9" s="2194"/>
      <c r="L9" s="2194"/>
      <c r="M9" s="2194"/>
      <c r="X9" s="729"/>
      <c r="Y9" s="1473"/>
      <c r="Z9" s="1473"/>
      <c r="AA9" s="1473"/>
      <c r="AB9" s="1473"/>
      <c r="AC9" s="1473"/>
      <c r="AD9" s="1473"/>
      <c r="AE9" s="1473"/>
      <c r="AF9" s="1473"/>
      <c r="AG9" s="1473"/>
      <c r="AH9" s="1473"/>
      <c r="AI9" s="1473"/>
      <c r="AJ9" s="1473"/>
      <c r="AK9" s="1473"/>
      <c r="AL9" s="1473"/>
    </row>
    <row r="10" spans="1:38" ht="9" customHeight="1" x14ac:dyDescent="0.2">
      <c r="A10" s="1473"/>
      <c r="B10" s="409"/>
      <c r="C10" s="409"/>
      <c r="D10" s="409"/>
      <c r="E10" s="333"/>
      <c r="F10" s="333"/>
      <c r="G10" s="333"/>
      <c r="H10" s="333"/>
      <c r="I10" s="333"/>
      <c r="J10" s="409"/>
      <c r="K10" s="409"/>
      <c r="L10" s="409"/>
      <c r="M10" s="407"/>
      <c r="X10" s="729"/>
      <c r="Y10" s="1473"/>
      <c r="Z10" s="1473"/>
      <c r="AA10" s="1473"/>
      <c r="AB10" s="1473"/>
      <c r="AC10" s="1473"/>
      <c r="AD10" s="1473"/>
      <c r="AE10" s="1473"/>
      <c r="AF10" s="1473"/>
      <c r="AG10" s="1473"/>
      <c r="AH10" s="1473"/>
      <c r="AI10" s="1473"/>
      <c r="AJ10" s="1473"/>
      <c r="AK10" s="1473"/>
      <c r="AL10" s="1473"/>
    </row>
    <row r="11" spans="1:38" ht="25.5" customHeight="1" x14ac:dyDescent="0.2">
      <c r="A11" s="1473"/>
      <c r="B11" s="2192" t="s">
        <v>1651</v>
      </c>
      <c r="C11" s="2192"/>
      <c r="D11" s="2192"/>
      <c r="E11" s="2192"/>
      <c r="F11" s="2192"/>
      <c r="G11" s="2192"/>
      <c r="H11" s="2192"/>
      <c r="I11" s="2192"/>
      <c r="J11" s="2192"/>
      <c r="K11" s="2192"/>
      <c r="L11" s="2192"/>
      <c r="M11" s="407"/>
      <c r="X11" s="729"/>
      <c r="Y11" s="1473"/>
      <c r="Z11" s="1473"/>
      <c r="AA11" s="1473"/>
      <c r="AB11" s="1473"/>
      <c r="AC11" s="1473"/>
      <c r="AD11" s="1473"/>
      <c r="AE11" s="1473"/>
      <c r="AF11" s="1473"/>
      <c r="AG11" s="1473"/>
      <c r="AH11" s="1473"/>
      <c r="AI11" s="1473"/>
      <c r="AJ11" s="1473"/>
      <c r="AK11" s="1473"/>
      <c r="AL11" s="1473"/>
    </row>
    <row r="12" spans="1:38" ht="9" customHeight="1" x14ac:dyDescent="0.2">
      <c r="B12" s="2192" t="s">
        <v>19</v>
      </c>
      <c r="C12" s="2192"/>
      <c r="D12" s="2192"/>
      <c r="E12" s="2192"/>
      <c r="F12" s="2192"/>
      <c r="G12" s="2192"/>
      <c r="H12" s="2192"/>
      <c r="I12" s="2192"/>
      <c r="J12" s="2192"/>
      <c r="K12" s="2192"/>
      <c r="L12" s="2192"/>
      <c r="M12" s="407"/>
      <c r="X12" s="729"/>
      <c r="Y12" s="2188"/>
      <c r="Z12" s="2188"/>
      <c r="AA12" s="2188"/>
      <c r="AB12" s="2188"/>
      <c r="AC12" s="2188"/>
      <c r="AD12" s="2188"/>
      <c r="AE12" s="2188"/>
      <c r="AF12" s="2188"/>
      <c r="AG12" s="2188"/>
      <c r="AH12" s="2188"/>
      <c r="AI12" s="2188"/>
      <c r="AJ12" s="2188"/>
      <c r="AK12" s="2188"/>
      <c r="AL12" s="2188"/>
    </row>
    <row r="13" spans="1:38" ht="15" customHeight="1" x14ac:dyDescent="0.2">
      <c r="B13" s="2192" t="s">
        <v>1652</v>
      </c>
      <c r="C13" s="2192"/>
      <c r="D13" s="2192"/>
      <c r="E13" s="2192"/>
      <c r="F13" s="2192"/>
      <c r="G13" s="2192"/>
      <c r="H13" s="2192"/>
      <c r="I13" s="2192"/>
      <c r="J13" s="2192"/>
      <c r="K13" s="2192"/>
      <c r="L13" s="2192"/>
      <c r="M13" s="407"/>
      <c r="X13" s="729"/>
      <c r="Y13" s="2188"/>
      <c r="Z13" s="2188"/>
      <c r="AA13" s="2188"/>
      <c r="AB13" s="2188"/>
      <c r="AC13" s="2188"/>
      <c r="AD13" s="2188"/>
      <c r="AE13" s="2188"/>
      <c r="AF13" s="2188"/>
      <c r="AG13" s="2188"/>
      <c r="AH13" s="2188"/>
      <c r="AI13" s="2188"/>
      <c r="AJ13" s="2188"/>
      <c r="AK13" s="2188"/>
      <c r="AL13" s="2188"/>
    </row>
    <row r="14" spans="1:38" s="1160" customFormat="1" ht="13.5" customHeight="1" x14ac:dyDescent="0.2">
      <c r="A14" s="143"/>
      <c r="B14" s="409" t="s">
        <v>1816</v>
      </c>
      <c r="C14" s="1472"/>
      <c r="D14" s="1472"/>
      <c r="E14" s="1472"/>
      <c r="F14" s="1472"/>
      <c r="G14" s="1472"/>
      <c r="H14" s="1472"/>
      <c r="I14" s="1472"/>
      <c r="J14" s="1472"/>
      <c r="K14" s="1472"/>
      <c r="L14" s="1472"/>
      <c r="M14" s="1159"/>
      <c r="X14" s="143"/>
      <c r="Y14" s="143"/>
      <c r="Z14" s="143"/>
      <c r="AA14" s="143"/>
      <c r="AB14" s="143"/>
      <c r="AC14" s="143"/>
      <c r="AD14" s="143"/>
      <c r="AE14" s="143"/>
      <c r="AF14" s="143"/>
      <c r="AG14" s="143"/>
      <c r="AH14" s="143"/>
      <c r="AI14" s="143"/>
      <c r="AJ14" s="143"/>
      <c r="AK14" s="143"/>
      <c r="AL14" s="143"/>
    </row>
    <row r="15" spans="1:38" ht="11.25" customHeight="1" x14ac:dyDescent="0.2">
      <c r="B15" s="409" t="s">
        <v>1654</v>
      </c>
      <c r="C15" s="409"/>
      <c r="D15" s="409"/>
      <c r="E15" s="333"/>
      <c r="F15" s="333"/>
      <c r="G15" s="333"/>
      <c r="H15" s="333"/>
      <c r="I15" s="333"/>
      <c r="J15" s="409"/>
      <c r="K15" s="409"/>
      <c r="L15" s="409"/>
      <c r="M15" s="407"/>
      <c r="X15" s="729"/>
      <c r="Y15" s="2188"/>
      <c r="Z15" s="2188"/>
      <c r="AA15" s="2188"/>
      <c r="AB15" s="2188"/>
      <c r="AC15" s="2188"/>
      <c r="AD15" s="2188"/>
      <c r="AE15" s="2188"/>
      <c r="AF15" s="2188"/>
      <c r="AG15" s="2188"/>
      <c r="AH15" s="2188"/>
      <c r="AI15" s="2188"/>
      <c r="AJ15" s="2188"/>
      <c r="AK15" s="2188"/>
      <c r="AL15" s="2188"/>
    </row>
    <row r="16" spans="1:38" ht="10.5" customHeight="1" x14ac:dyDescent="0.2">
      <c r="B16" s="409" t="s">
        <v>19</v>
      </c>
      <c r="C16" s="409"/>
      <c r="D16" s="409"/>
      <c r="E16" s="333"/>
      <c r="F16" s="333"/>
      <c r="G16" s="333"/>
      <c r="H16" s="333"/>
      <c r="I16" s="333"/>
      <c r="J16" s="409"/>
      <c r="K16" s="409"/>
      <c r="L16" s="409"/>
      <c r="M16" s="407"/>
      <c r="X16" s="729"/>
      <c r="Y16" s="2188"/>
      <c r="Z16" s="2188"/>
      <c r="AA16" s="2188"/>
      <c r="AB16" s="2188"/>
      <c r="AC16" s="2188"/>
      <c r="AD16" s="2188"/>
      <c r="AE16" s="2188"/>
      <c r="AF16" s="2188"/>
      <c r="AG16" s="2188"/>
      <c r="AH16" s="2188"/>
      <c r="AI16" s="2188"/>
      <c r="AJ16" s="2188"/>
      <c r="AK16" s="2188"/>
      <c r="AL16" s="2188"/>
    </row>
    <row r="17" spans="1:41" ht="23.25" customHeight="1" x14ac:dyDescent="0.2">
      <c r="A17" s="1473"/>
      <c r="B17" s="2195" t="s">
        <v>1655</v>
      </c>
      <c r="C17" s="2195"/>
      <c r="D17" s="2195"/>
      <c r="E17" s="2195"/>
      <c r="F17" s="2195"/>
      <c r="G17" s="2195"/>
      <c r="H17" s="2195"/>
      <c r="I17" s="2195"/>
      <c r="J17" s="2195"/>
      <c r="K17" s="2195"/>
      <c r="L17" s="2195"/>
      <c r="M17" s="407"/>
      <c r="X17" s="729"/>
      <c r="Y17" s="1473"/>
      <c r="Z17" s="1473"/>
      <c r="AA17" s="1473"/>
      <c r="AB17" s="1473"/>
      <c r="AC17" s="1473"/>
      <c r="AD17" s="1473"/>
      <c r="AE17" s="1473"/>
      <c r="AF17" s="1473"/>
      <c r="AG17" s="1473"/>
      <c r="AH17" s="1473"/>
      <c r="AI17" s="1473"/>
      <c r="AJ17" s="1473"/>
      <c r="AK17" s="1473"/>
      <c r="AL17" s="1473"/>
    </row>
    <row r="18" spans="1:41" x14ac:dyDescent="0.2">
      <c r="B18" s="409" t="s">
        <v>19</v>
      </c>
      <c r="C18" s="270"/>
      <c r="D18" s="270"/>
      <c r="F18" s="270"/>
      <c r="J18" s="408"/>
    </row>
    <row r="21" spans="1:41" ht="12.75" thickBot="1" x14ac:dyDescent="0.25">
      <c r="B21" s="270"/>
      <c r="C21" s="270"/>
      <c r="D21" s="270"/>
    </row>
    <row r="22" spans="1:41" s="407" customFormat="1" ht="30.75" customHeight="1" thickBot="1" x14ac:dyDescent="0.25">
      <c r="A22" s="452" t="s">
        <v>19</v>
      </c>
      <c r="B22" s="487" t="s">
        <v>19</v>
      </c>
      <c r="C22" s="1161" t="s">
        <v>19</v>
      </c>
      <c r="E22" s="300"/>
      <c r="F22" s="300"/>
      <c r="G22" s="300"/>
      <c r="H22" s="300"/>
      <c r="I22" s="300"/>
      <c r="J22" s="1476" t="s">
        <v>558</v>
      </c>
      <c r="K22" s="1162"/>
      <c r="L22" s="1162"/>
      <c r="M22" s="1162"/>
      <c r="N22" s="1162"/>
      <c r="O22" s="1162"/>
      <c r="P22" s="1162"/>
      <c r="Q22" s="1162"/>
      <c r="R22" s="1162"/>
      <c r="S22" s="1162"/>
      <c r="T22" s="1162"/>
      <c r="U22" s="1162"/>
      <c r="V22" s="1162"/>
      <c r="W22" s="1162"/>
      <c r="X22" s="1162"/>
      <c r="Y22" s="2176" t="s">
        <v>1656</v>
      </c>
      <c r="Z22" s="2177"/>
      <c r="AA22" s="2177"/>
      <c r="AB22" s="2177"/>
      <c r="AC22" s="2177"/>
      <c r="AD22" s="2177"/>
      <c r="AE22" s="2177"/>
      <c r="AF22" s="2180"/>
      <c r="AG22" s="1268" t="s">
        <v>1657</v>
      </c>
      <c r="AH22" s="1163"/>
      <c r="AI22" s="1163"/>
      <c r="AJ22" s="1163"/>
      <c r="AK22" s="1163"/>
      <c r="AL22" s="1163"/>
      <c r="AM22" s="1163"/>
      <c r="AN22" s="1163"/>
      <c r="AO22" s="1267" t="s">
        <v>1657</v>
      </c>
    </row>
    <row r="23" spans="1:41" s="333" customFormat="1" ht="46.5" customHeight="1" thickBot="1" x14ac:dyDescent="0.25">
      <c r="A23" s="1282"/>
      <c r="B23" s="1276" t="s">
        <v>1682</v>
      </c>
      <c r="C23" s="2150" t="s">
        <v>1683</v>
      </c>
      <c r="D23" s="2150"/>
      <c r="E23" s="2150"/>
      <c r="F23" s="2150"/>
      <c r="G23" s="2150"/>
      <c r="H23" s="2150"/>
      <c r="I23" s="2151"/>
      <c r="J23" s="2196" t="s">
        <v>559</v>
      </c>
      <c r="K23" s="2197"/>
      <c r="L23" s="2197"/>
      <c r="M23" s="2197"/>
      <c r="N23" s="2197"/>
      <c r="O23" s="2197"/>
      <c r="P23" s="2197"/>
      <c r="Q23" s="2181" t="s">
        <v>560</v>
      </c>
      <c r="R23" s="2182"/>
      <c r="S23" s="2182"/>
      <c r="T23" s="2182"/>
      <c r="U23" s="2182"/>
      <c r="V23" s="2182"/>
      <c r="W23" s="2198" t="s">
        <v>1658</v>
      </c>
      <c r="X23" s="2199"/>
      <c r="Y23" s="1293" t="s">
        <v>1659</v>
      </c>
      <c r="Z23" s="1294" t="s">
        <v>1660</v>
      </c>
      <c r="AA23" s="1294" t="s">
        <v>1661</v>
      </c>
      <c r="AB23" s="1294" t="s">
        <v>1662</v>
      </c>
      <c r="AC23" s="1294" t="s">
        <v>1663</v>
      </c>
      <c r="AD23" s="1294" t="s">
        <v>1664</v>
      </c>
      <c r="AE23" s="1294" t="s">
        <v>1665</v>
      </c>
      <c r="AF23" s="1366" t="s">
        <v>1666</v>
      </c>
      <c r="AG23" s="2189"/>
      <c r="AO23" s="1469"/>
    </row>
    <row r="24" spans="1:41" s="1282" customFormat="1" ht="39.75" customHeight="1" x14ac:dyDescent="0.2">
      <c r="A24" s="1516" t="s">
        <v>1657</v>
      </c>
      <c r="B24" s="1290" t="s">
        <v>19</v>
      </c>
      <c r="C24" s="1367" t="s">
        <v>1667</v>
      </c>
      <c r="D24" s="1408"/>
      <c r="E24" s="1369" t="s">
        <v>1668</v>
      </c>
      <c r="F24" s="2155" t="s">
        <v>1669</v>
      </c>
      <c r="G24" s="2156"/>
      <c r="H24" s="2156"/>
      <c r="I24" s="1425" t="s">
        <v>1670</v>
      </c>
      <c r="J24" s="2157" t="s">
        <v>561</v>
      </c>
      <c r="K24" s="2158"/>
      <c r="L24" s="2158"/>
      <c r="M24" s="2158"/>
      <c r="N24" s="2158"/>
      <c r="O24" s="2159" t="s">
        <v>562</v>
      </c>
      <c r="P24" s="2160"/>
      <c r="Q24" s="2173" t="s">
        <v>563</v>
      </c>
      <c r="R24" s="2174"/>
      <c r="S24" s="2174"/>
      <c r="T24" s="2200"/>
      <c r="U24" s="2173" t="s">
        <v>564</v>
      </c>
      <c r="V24" s="2174"/>
      <c r="W24" s="1985" t="s">
        <v>565</v>
      </c>
      <c r="X24" s="2167"/>
      <c r="Y24" s="1293"/>
      <c r="Z24" s="1294"/>
      <c r="AA24" s="1294"/>
      <c r="AB24" s="1294"/>
      <c r="AC24" s="1294"/>
      <c r="AD24" s="1294"/>
      <c r="AE24" s="1294"/>
      <c r="AF24" s="1366"/>
      <c r="AG24" s="2190"/>
      <c r="AO24" s="1283"/>
    </row>
    <row r="25" spans="1:41" s="409" customFormat="1" ht="15" customHeight="1" x14ac:dyDescent="0.2">
      <c r="A25" s="2136" t="s">
        <v>1841</v>
      </c>
      <c r="B25" s="1371" t="s">
        <v>19</v>
      </c>
      <c r="C25" s="809" t="s">
        <v>19</v>
      </c>
      <c r="D25" s="1298"/>
      <c r="E25" s="1332"/>
      <c r="F25" s="301" t="s">
        <v>19</v>
      </c>
      <c r="G25" s="302" t="s">
        <v>19</v>
      </c>
      <c r="H25" s="302" t="s">
        <v>19</v>
      </c>
      <c r="I25" s="303"/>
      <c r="J25" s="301" t="s">
        <v>566</v>
      </c>
      <c r="K25" s="302" t="s">
        <v>567</v>
      </c>
      <c r="L25" s="302" t="s">
        <v>1624</v>
      </c>
      <c r="M25" s="302" t="s">
        <v>1807</v>
      </c>
      <c r="N25" s="302" t="s">
        <v>570</v>
      </c>
      <c r="O25" s="2138" t="s">
        <v>566</v>
      </c>
      <c r="P25" s="2139"/>
      <c r="Q25" s="1299" t="s">
        <v>566</v>
      </c>
      <c r="R25" s="1300" t="s">
        <v>567</v>
      </c>
      <c r="S25" s="1300" t="s">
        <v>1624</v>
      </c>
      <c r="T25" s="1300" t="s">
        <v>568</v>
      </c>
      <c r="U25" s="2161" t="s">
        <v>566</v>
      </c>
      <c r="V25" s="2162"/>
      <c r="W25" s="1987" t="s">
        <v>566</v>
      </c>
      <c r="X25" s="2008"/>
      <c r="Y25" s="1302"/>
      <c r="Z25" s="1303"/>
      <c r="AA25" s="1303"/>
      <c r="AB25" s="1303"/>
      <c r="AC25" s="1303"/>
      <c r="AD25" s="1303"/>
      <c r="AE25" s="1303"/>
      <c r="AF25" s="1376"/>
      <c r="AG25" s="2163" t="s">
        <v>1671</v>
      </c>
      <c r="AO25" s="1202" t="s">
        <v>1675</v>
      </c>
    </row>
    <row r="26" spans="1:41" s="409" customFormat="1" ht="15" customHeight="1" thickBot="1" x14ac:dyDescent="0.25">
      <c r="A26" s="2137"/>
      <c r="B26" s="1296" t="s">
        <v>1684</v>
      </c>
      <c r="C26" s="1426" t="s">
        <v>1685</v>
      </c>
      <c r="D26" s="1379"/>
      <c r="E26" s="1308"/>
      <c r="F26" s="549" t="s">
        <v>7</v>
      </c>
      <c r="G26" s="536" t="s">
        <v>9</v>
      </c>
      <c r="H26" s="536" t="s">
        <v>10</v>
      </c>
      <c r="I26" s="537"/>
      <c r="J26" s="549" t="s">
        <v>573</v>
      </c>
      <c r="K26" s="536" t="s">
        <v>573</v>
      </c>
      <c r="L26" s="536" t="s">
        <v>573</v>
      </c>
      <c r="M26" s="536" t="s">
        <v>573</v>
      </c>
      <c r="N26" s="536" t="s">
        <v>573</v>
      </c>
      <c r="O26" s="549" t="s">
        <v>573</v>
      </c>
      <c r="P26" s="536" t="s">
        <v>574</v>
      </c>
      <c r="Q26" s="1310" t="s">
        <v>573</v>
      </c>
      <c r="R26" s="1311" t="s">
        <v>573</v>
      </c>
      <c r="S26" s="1311" t="s">
        <v>573</v>
      </c>
      <c r="T26" s="1312" t="s">
        <v>573</v>
      </c>
      <c r="U26" s="1310" t="s">
        <v>573</v>
      </c>
      <c r="V26" s="1311" t="s">
        <v>574</v>
      </c>
      <c r="W26" s="549" t="s">
        <v>573</v>
      </c>
      <c r="X26" s="536" t="s">
        <v>574</v>
      </c>
      <c r="Y26" s="1313"/>
      <c r="Z26" s="1314"/>
      <c r="AA26" s="1314"/>
      <c r="AB26" s="1314"/>
      <c r="AC26" s="1314"/>
      <c r="AD26" s="1314"/>
      <c r="AE26" s="1314"/>
      <c r="AF26" s="1381"/>
      <c r="AG26" s="2164"/>
      <c r="AO26" s="1202" t="s">
        <v>1686</v>
      </c>
    </row>
    <row r="27" spans="1:41" s="409" customFormat="1" ht="24.75" customHeight="1" x14ac:dyDescent="0.2">
      <c r="A27" s="1431" t="s">
        <v>1689</v>
      </c>
      <c r="B27" s="1169" t="s">
        <v>1687</v>
      </c>
      <c r="C27" s="1427" t="s">
        <v>1688</v>
      </c>
      <c r="D27" s="1175" t="s">
        <v>1672</v>
      </c>
      <c r="E27" s="1176">
        <v>4</v>
      </c>
      <c r="F27" s="1177">
        <v>30</v>
      </c>
      <c r="G27" s="1178">
        <v>14</v>
      </c>
      <c r="H27" s="1178"/>
      <c r="I27" s="1382">
        <f>SUM(F27:H27)</f>
        <v>44</v>
      </c>
      <c r="J27" s="1428" t="s">
        <v>1808</v>
      </c>
      <c r="K27" s="1219" t="s">
        <v>1808</v>
      </c>
      <c r="L27" s="1219" t="s">
        <v>1808</v>
      </c>
      <c r="M27" s="1219">
        <v>0.8</v>
      </c>
      <c r="N27" s="1320"/>
      <c r="O27" s="1218">
        <v>2</v>
      </c>
      <c r="P27" s="1219" t="s">
        <v>1529</v>
      </c>
      <c r="Q27" s="1322" t="s">
        <v>1809</v>
      </c>
      <c r="R27" s="1323" t="s">
        <v>1809</v>
      </c>
      <c r="S27" s="1429" t="s">
        <v>1809</v>
      </c>
      <c r="T27" s="1324"/>
      <c r="U27" s="1322">
        <v>2</v>
      </c>
      <c r="V27" s="1323" t="s">
        <v>909</v>
      </c>
      <c r="W27" s="1218">
        <v>4</v>
      </c>
      <c r="X27" s="1430" t="s">
        <v>1810</v>
      </c>
      <c r="Y27" s="809"/>
      <c r="Z27" s="1209"/>
      <c r="AA27" s="1209"/>
      <c r="AB27" s="1209"/>
      <c r="AC27" s="1209"/>
      <c r="AD27" s="1209"/>
      <c r="AE27" s="1209" t="s">
        <v>1674</v>
      </c>
      <c r="AF27" s="1298" t="s">
        <v>1674</v>
      </c>
      <c r="AG27" s="1431" t="s">
        <v>1689</v>
      </c>
      <c r="AO27" s="1202"/>
    </row>
    <row r="28" spans="1:41" s="409" customFormat="1" ht="15" customHeight="1" x14ac:dyDescent="0.2">
      <c r="A28" s="1336" t="s">
        <v>1690</v>
      </c>
      <c r="B28" s="1169" t="s">
        <v>1444</v>
      </c>
      <c r="C28" s="1179" t="s">
        <v>278</v>
      </c>
      <c r="D28" s="1180" t="s">
        <v>1672</v>
      </c>
      <c r="E28" s="1181">
        <v>5</v>
      </c>
      <c r="F28" s="599">
        <v>30</v>
      </c>
      <c r="G28" s="583">
        <v>30</v>
      </c>
      <c r="H28" s="583"/>
      <c r="I28" s="1386">
        <f>SUM(F28:H28)</f>
        <v>60</v>
      </c>
      <c r="J28" s="1468">
        <v>1.5</v>
      </c>
      <c r="K28" s="302"/>
      <c r="L28" s="294">
        <v>1</v>
      </c>
      <c r="M28" s="294"/>
      <c r="N28" s="294"/>
      <c r="O28" s="301">
        <v>2.5</v>
      </c>
      <c r="P28" s="302" t="s">
        <v>1529</v>
      </c>
      <c r="Q28" s="1198"/>
      <c r="R28" s="1199"/>
      <c r="S28" s="1199"/>
      <c r="T28" s="1200"/>
      <c r="U28" s="1299">
        <v>5</v>
      </c>
      <c r="V28" s="1330" t="s">
        <v>1529</v>
      </c>
      <c r="W28" s="301">
        <v>5</v>
      </c>
      <c r="X28" s="302" t="s">
        <v>908</v>
      </c>
      <c r="Y28" s="293" t="s">
        <v>1674</v>
      </c>
      <c r="Z28" s="294"/>
      <c r="AA28" s="294" t="s">
        <v>1674</v>
      </c>
      <c r="AB28" s="294"/>
      <c r="AC28" s="294"/>
      <c r="AD28" s="294"/>
      <c r="AE28" s="294" t="s">
        <v>1674</v>
      </c>
      <c r="AF28" s="1298" t="s">
        <v>1674</v>
      </c>
      <c r="AG28" s="1336" t="s">
        <v>1690</v>
      </c>
      <c r="AO28" s="1202"/>
    </row>
    <row r="29" spans="1:41" s="409" customFormat="1" x14ac:dyDescent="0.2">
      <c r="A29" s="1336" t="s">
        <v>1692</v>
      </c>
      <c r="B29" s="1169" t="s">
        <v>1446</v>
      </c>
      <c r="C29" s="1179" t="s">
        <v>1691</v>
      </c>
      <c r="D29" s="1180" t="s">
        <v>1672</v>
      </c>
      <c r="E29" s="1181">
        <v>3</v>
      </c>
      <c r="F29" s="599">
        <v>15</v>
      </c>
      <c r="G29" s="583">
        <v>15</v>
      </c>
      <c r="H29" s="583"/>
      <c r="I29" s="1386">
        <f>SUM(F29:H29)</f>
        <v>30</v>
      </c>
      <c r="J29" s="1468">
        <v>1.5</v>
      </c>
      <c r="K29" s="294"/>
      <c r="L29" s="294"/>
      <c r="M29" s="294"/>
      <c r="N29" s="294"/>
      <c r="O29" s="301">
        <v>1.5</v>
      </c>
      <c r="P29" s="302" t="s">
        <v>1529</v>
      </c>
      <c r="Q29" s="1198"/>
      <c r="R29" s="1199"/>
      <c r="S29" s="1199"/>
      <c r="T29" s="1200"/>
      <c r="U29" s="1299">
        <v>3</v>
      </c>
      <c r="V29" s="1300" t="s">
        <v>1529</v>
      </c>
      <c r="W29" s="301">
        <v>3</v>
      </c>
      <c r="X29" s="302" t="s">
        <v>908</v>
      </c>
      <c r="Y29" s="293"/>
      <c r="Z29" s="294"/>
      <c r="AA29" s="294"/>
      <c r="AB29" s="294"/>
      <c r="AC29" s="294"/>
      <c r="AD29" s="294"/>
      <c r="AE29" s="294" t="s">
        <v>1674</v>
      </c>
      <c r="AF29" s="1298" t="s">
        <v>1674</v>
      </c>
      <c r="AG29" s="1336" t="s">
        <v>1692</v>
      </c>
      <c r="AO29" s="1202"/>
    </row>
    <row r="30" spans="1:41" s="1282" customFormat="1" ht="36" x14ac:dyDescent="0.2">
      <c r="A30" s="1435" t="s">
        <v>1695</v>
      </c>
      <c r="B30" s="719" t="s">
        <v>1693</v>
      </c>
      <c r="C30" s="1208" t="s">
        <v>1694</v>
      </c>
      <c r="D30" s="1423" t="s">
        <v>1672</v>
      </c>
      <c r="E30" s="1424">
        <v>3</v>
      </c>
      <c r="F30" s="1432">
        <v>30</v>
      </c>
      <c r="G30" s="1237">
        <v>14</v>
      </c>
      <c r="H30" s="1237"/>
      <c r="I30" s="1386">
        <f t="shared" ref="I30:I31" si="0">SUM(F30:H30)</f>
        <v>44</v>
      </c>
      <c r="J30" s="1433" t="s">
        <v>1811</v>
      </c>
      <c r="K30" s="311" t="s">
        <v>1811</v>
      </c>
      <c r="L30" s="311" t="s">
        <v>1811</v>
      </c>
      <c r="M30" s="311">
        <v>0.6</v>
      </c>
      <c r="N30" s="1209"/>
      <c r="O30" s="310">
        <v>1.5</v>
      </c>
      <c r="P30" s="311" t="s">
        <v>1529</v>
      </c>
      <c r="Q30" s="1329" t="s">
        <v>1812</v>
      </c>
      <c r="R30" s="1330" t="s">
        <v>1812</v>
      </c>
      <c r="S30" s="1429" t="s">
        <v>1812</v>
      </c>
      <c r="T30" s="1214"/>
      <c r="U30" s="1329">
        <v>1.5</v>
      </c>
      <c r="V30" s="1330" t="s">
        <v>1813</v>
      </c>
      <c r="W30" s="310">
        <v>3</v>
      </c>
      <c r="X30" s="513" t="s">
        <v>1814</v>
      </c>
      <c r="Y30" s="809"/>
      <c r="Z30" s="1209"/>
      <c r="AA30" s="1209"/>
      <c r="AB30" s="1209"/>
      <c r="AC30" s="1209"/>
      <c r="AD30" s="1209"/>
      <c r="AE30" s="1209"/>
      <c r="AF30" s="1434"/>
      <c r="AG30" s="1435" t="s">
        <v>1695</v>
      </c>
      <c r="AO30" s="1283"/>
    </row>
    <row r="31" spans="1:41" s="409" customFormat="1" x14ac:dyDescent="0.2">
      <c r="A31" s="1336" t="s">
        <v>1696</v>
      </c>
      <c r="B31" s="1169" t="s">
        <v>1448</v>
      </c>
      <c r="C31" s="1179" t="s">
        <v>240</v>
      </c>
      <c r="D31" s="1180" t="s">
        <v>1676</v>
      </c>
      <c r="E31" s="1181">
        <v>3</v>
      </c>
      <c r="F31" s="599">
        <v>10</v>
      </c>
      <c r="G31" s="583">
        <v>10</v>
      </c>
      <c r="H31" s="583">
        <v>10</v>
      </c>
      <c r="I31" s="1386">
        <f t="shared" si="0"/>
        <v>30</v>
      </c>
      <c r="J31" s="1468">
        <v>1.5</v>
      </c>
      <c r="K31" s="294"/>
      <c r="L31" s="294"/>
      <c r="M31" s="294"/>
      <c r="N31" s="294"/>
      <c r="O31" s="301">
        <v>1.5</v>
      </c>
      <c r="P31" s="302" t="s">
        <v>1529</v>
      </c>
      <c r="Q31" s="1198"/>
      <c r="R31" s="1199"/>
      <c r="S31" s="1199"/>
      <c r="T31" s="1200"/>
      <c r="U31" s="1299">
        <v>3</v>
      </c>
      <c r="V31" s="1300" t="s">
        <v>1529</v>
      </c>
      <c r="W31" s="301">
        <v>3</v>
      </c>
      <c r="X31" s="302" t="s">
        <v>1471</v>
      </c>
      <c r="Y31" s="293" t="s">
        <v>1674</v>
      </c>
      <c r="Z31" s="294"/>
      <c r="AA31" s="294"/>
      <c r="AB31" s="294"/>
      <c r="AC31" s="294"/>
      <c r="AD31" s="294"/>
      <c r="AE31" s="294" t="s">
        <v>1674</v>
      </c>
      <c r="AF31" s="1298" t="s">
        <v>1674</v>
      </c>
      <c r="AG31" s="1336" t="s">
        <v>1696</v>
      </c>
      <c r="AO31" s="1202"/>
    </row>
    <row r="32" spans="1:41" s="1531" customFormat="1" ht="22.5" x14ac:dyDescent="0.2">
      <c r="A32" s="1502" t="s">
        <v>1697</v>
      </c>
      <c r="B32" s="1520" t="s">
        <v>1073</v>
      </c>
      <c r="C32" s="1521" t="s">
        <v>1836</v>
      </c>
      <c r="D32" s="1522" t="s">
        <v>1679</v>
      </c>
      <c r="E32" s="1523">
        <v>4</v>
      </c>
      <c r="F32" s="1524">
        <v>16</v>
      </c>
      <c r="G32" s="1525">
        <v>16</v>
      </c>
      <c r="H32" s="1525">
        <v>0</v>
      </c>
      <c r="I32" s="1480">
        <f>SUM(F32:H32)</f>
        <v>32</v>
      </c>
      <c r="J32" s="1526">
        <v>2</v>
      </c>
      <c r="K32" s="1527">
        <v>2</v>
      </c>
      <c r="L32" s="1527"/>
      <c r="M32" s="1527"/>
      <c r="N32" s="1497"/>
      <c r="O32" s="1495"/>
      <c r="P32" s="1497"/>
      <c r="Q32" s="1498">
        <v>2</v>
      </c>
      <c r="R32" s="1499">
        <v>2</v>
      </c>
      <c r="S32" s="1499"/>
      <c r="T32" s="1528"/>
      <c r="U32" s="1498" t="s">
        <v>19</v>
      </c>
      <c r="V32" s="1499" t="s">
        <v>19</v>
      </c>
      <c r="W32" s="1495" t="s">
        <v>1433</v>
      </c>
      <c r="X32" s="1497" t="s">
        <v>908</v>
      </c>
      <c r="Y32" s="1529"/>
      <c r="Z32" s="1527"/>
      <c r="AA32" s="1527"/>
      <c r="AB32" s="1527"/>
      <c r="AC32" s="1527"/>
      <c r="AD32" s="1527"/>
      <c r="AE32" s="1527"/>
      <c r="AF32" s="1530" t="s">
        <v>1674</v>
      </c>
      <c r="AG32" s="1502" t="s">
        <v>1697</v>
      </c>
      <c r="AO32" s="1532"/>
    </row>
    <row r="33" spans="1:41" s="409" customFormat="1" ht="12.75" thickBot="1" x14ac:dyDescent="0.25">
      <c r="A33" s="1336"/>
      <c r="B33" s="1334" t="s">
        <v>1677</v>
      </c>
      <c r="C33" s="1391" t="s">
        <v>1678</v>
      </c>
      <c r="D33" s="295"/>
      <c r="E33" s="1332"/>
      <c r="F33" s="1468"/>
      <c r="G33" s="302"/>
      <c r="H33" s="302"/>
      <c r="I33" s="303"/>
      <c r="J33" s="1420"/>
      <c r="K33" s="294"/>
      <c r="L33" s="294"/>
      <c r="M33" s="294"/>
      <c r="N33" s="294"/>
      <c r="O33" s="293"/>
      <c r="P33" s="302"/>
      <c r="Q33" s="1198"/>
      <c r="R33" s="1199"/>
      <c r="S33" s="1199"/>
      <c r="T33" s="1200"/>
      <c r="U33" s="1198"/>
      <c r="V33" s="1300"/>
      <c r="W33" s="293"/>
      <c r="X33" s="294"/>
      <c r="Y33" s="293"/>
      <c r="Z33" s="294"/>
      <c r="AA33" s="294"/>
      <c r="AB33" s="294"/>
      <c r="AC33" s="294"/>
      <c r="AD33" s="294"/>
      <c r="AE33" s="294"/>
      <c r="AF33" s="1298"/>
      <c r="AG33" s="1336"/>
      <c r="AO33" s="1333"/>
    </row>
    <row r="34" spans="1:41" s="409" customFormat="1" x14ac:dyDescent="0.2">
      <c r="A34" s="1336" t="s">
        <v>1700</v>
      </c>
      <c r="B34" s="1169" t="s">
        <v>1698</v>
      </c>
      <c r="C34" s="1436" t="s">
        <v>1699</v>
      </c>
      <c r="D34" s="1180" t="s">
        <v>1679</v>
      </c>
      <c r="E34" s="1181">
        <v>2</v>
      </c>
      <c r="F34" s="599"/>
      <c r="G34" s="583">
        <v>20</v>
      </c>
      <c r="H34" s="583"/>
      <c r="I34" s="1386">
        <f>SUM(F34:H34)</f>
        <v>20</v>
      </c>
      <c r="J34" s="1468">
        <v>1</v>
      </c>
      <c r="K34" s="294" t="s">
        <v>1673</v>
      </c>
      <c r="L34" s="302"/>
      <c r="M34" s="294"/>
      <c r="N34" s="302"/>
      <c r="O34" s="301">
        <v>1</v>
      </c>
      <c r="P34" s="302"/>
      <c r="Q34" s="1299">
        <v>1</v>
      </c>
      <c r="R34" s="1199" t="s">
        <v>1673</v>
      </c>
      <c r="S34" s="1300"/>
      <c r="T34" s="1300"/>
      <c r="U34" s="1299">
        <v>1</v>
      </c>
      <c r="V34" s="1300"/>
      <c r="W34" s="293" t="s">
        <v>1815</v>
      </c>
      <c r="X34" s="311"/>
      <c r="Y34" s="293"/>
      <c r="Z34" s="294"/>
      <c r="AA34" s="294" t="s">
        <v>1674</v>
      </c>
      <c r="AB34" s="294"/>
      <c r="AC34" s="294"/>
      <c r="AD34" s="294"/>
      <c r="AE34" s="294"/>
      <c r="AF34" s="1298"/>
      <c r="AG34" s="1336" t="s">
        <v>1700</v>
      </c>
    </row>
    <row r="35" spans="1:41" s="409" customFormat="1" ht="12.75" thickBot="1" x14ac:dyDescent="0.25">
      <c r="A35" s="1336" t="s">
        <v>1703</v>
      </c>
      <c r="B35" s="1169" t="s">
        <v>1701</v>
      </c>
      <c r="C35" s="1179" t="s">
        <v>1702</v>
      </c>
      <c r="D35" s="1180" t="s">
        <v>1679</v>
      </c>
      <c r="E35" s="1182">
        <v>2</v>
      </c>
      <c r="F35" s="1183">
        <v>10</v>
      </c>
      <c r="G35" s="1184">
        <v>10</v>
      </c>
      <c r="H35" s="1184">
        <v>10</v>
      </c>
      <c r="I35" s="1386">
        <f>SUM(F35:H35)</f>
        <v>30</v>
      </c>
      <c r="J35" s="1468"/>
      <c r="K35" s="302"/>
      <c r="L35" s="294"/>
      <c r="M35" s="294"/>
      <c r="N35" s="294" t="s">
        <v>1416</v>
      </c>
      <c r="O35" s="301">
        <v>1</v>
      </c>
      <c r="P35" s="302" t="s">
        <v>1529</v>
      </c>
      <c r="Q35" s="1299"/>
      <c r="R35" s="1300"/>
      <c r="S35" s="1199"/>
      <c r="T35" s="1200"/>
      <c r="U35" s="1299">
        <v>2</v>
      </c>
      <c r="V35" s="1300" t="s">
        <v>1529</v>
      </c>
      <c r="W35" s="1337" t="s">
        <v>1417</v>
      </c>
      <c r="X35" s="302" t="s">
        <v>1471</v>
      </c>
      <c r="Y35" s="293"/>
      <c r="Z35" s="294"/>
      <c r="AA35" s="294"/>
      <c r="AB35" s="294"/>
      <c r="AC35" s="294"/>
      <c r="AD35" s="294"/>
      <c r="AE35" s="294"/>
      <c r="AF35" s="1298" t="s">
        <v>1674</v>
      </c>
      <c r="AG35" s="1336" t="s">
        <v>1703</v>
      </c>
    </row>
    <row r="36" spans="1:41" s="409" customFormat="1" ht="12.75" thickBot="1" x14ac:dyDescent="0.25">
      <c r="A36" s="1354"/>
      <c r="B36" s="1413" t="s">
        <v>1348</v>
      </c>
      <c r="C36" s="562" t="s">
        <v>1704</v>
      </c>
      <c r="D36" s="755" t="s">
        <v>1679</v>
      </c>
      <c r="E36" s="562">
        <v>2</v>
      </c>
      <c r="F36" s="1193"/>
      <c r="G36" s="1193">
        <v>20</v>
      </c>
      <c r="H36" s="1194"/>
      <c r="I36" s="1437">
        <f>SUM(F36:H36)</f>
        <v>20</v>
      </c>
      <c r="J36" s="753" t="s">
        <v>1409</v>
      </c>
      <c r="K36" s="754"/>
      <c r="L36" s="754"/>
      <c r="M36" s="754"/>
      <c r="N36" s="754"/>
      <c r="O36" s="549" t="s">
        <v>19</v>
      </c>
      <c r="P36" s="536"/>
      <c r="Q36" s="1359" t="s">
        <v>1409</v>
      </c>
      <c r="R36" s="1360"/>
      <c r="S36" s="1360"/>
      <c r="T36" s="1361"/>
      <c r="U36" s="1310" t="s">
        <v>19</v>
      </c>
      <c r="V36" s="1311"/>
      <c r="W36" s="753" t="s">
        <v>1815</v>
      </c>
      <c r="X36" s="754"/>
      <c r="Y36" s="753"/>
      <c r="Z36" s="754"/>
      <c r="AA36" s="754"/>
      <c r="AB36" s="754"/>
      <c r="AC36" s="754"/>
      <c r="AD36" s="754"/>
      <c r="AE36" s="754"/>
      <c r="AF36" s="1307"/>
      <c r="AG36" s="1354"/>
      <c r="AO36" s="2168" t="s">
        <v>1657</v>
      </c>
    </row>
    <row r="37" spans="1:41" s="409" customFormat="1" ht="20.25" customHeight="1" thickBot="1" x14ac:dyDescent="0.25">
      <c r="A37" s="1439"/>
      <c r="B37" s="619"/>
      <c r="C37" s="1362"/>
      <c r="E37" s="1422">
        <f>SUM(E27:E32,E34:E36)</f>
        <v>28</v>
      </c>
      <c r="F37" s="1438">
        <f>SUM(F27:F32,F34:F36)</f>
        <v>141</v>
      </c>
      <c r="G37" s="1407">
        <f>SUM(G27:G32,G34:G36)</f>
        <v>149</v>
      </c>
      <c r="H37" s="1407">
        <f>SUM(H27:H32,H34:H36)</f>
        <v>20</v>
      </c>
      <c r="I37" s="1407">
        <f>SUM(I27:I32,I34:I36)</f>
        <v>310</v>
      </c>
      <c r="J37" s="409" t="s">
        <v>1816</v>
      </c>
      <c r="O37" s="333"/>
      <c r="U37" s="333"/>
      <c r="AG37" s="1439"/>
      <c r="AO37" s="2169"/>
    </row>
    <row r="38" spans="1:41" s="409" customFormat="1" ht="45" customHeight="1" thickBot="1" x14ac:dyDescent="0.25">
      <c r="B38" s="619"/>
      <c r="C38" s="1362"/>
      <c r="E38" s="333"/>
      <c r="F38" s="333"/>
      <c r="G38" s="333"/>
      <c r="H38" s="333"/>
      <c r="I38" s="1365"/>
      <c r="J38" s="333"/>
      <c r="AO38" s="2169"/>
    </row>
    <row r="39" spans="1:41" s="409" customFormat="1" ht="21.75" customHeight="1" thickBot="1" x14ac:dyDescent="0.25">
      <c r="A39" s="1282"/>
      <c r="C39" s="1278" t="s">
        <v>19</v>
      </c>
      <c r="D39" s="1278"/>
      <c r="E39" s="1279" t="s">
        <v>19</v>
      </c>
      <c r="F39" s="1278" t="s">
        <v>19</v>
      </c>
      <c r="G39" s="1278"/>
      <c r="H39" s="1278"/>
      <c r="I39" s="1280" t="s">
        <v>19</v>
      </c>
      <c r="J39" s="1281" t="s">
        <v>558</v>
      </c>
      <c r="K39" s="1220"/>
      <c r="L39" s="1220"/>
      <c r="M39" s="1220"/>
      <c r="N39" s="1220"/>
      <c r="O39" s="1220"/>
      <c r="P39" s="1220"/>
      <c r="Q39" s="1220"/>
      <c r="R39" s="1220"/>
      <c r="S39" s="1220"/>
      <c r="T39" s="1220"/>
      <c r="U39" s="1220"/>
      <c r="V39" s="1220"/>
      <c r="W39" s="1220"/>
      <c r="X39" s="1220"/>
      <c r="Y39" s="2176" t="s">
        <v>1656</v>
      </c>
      <c r="Z39" s="2177"/>
      <c r="AA39" s="2177"/>
      <c r="AB39" s="2177"/>
      <c r="AC39" s="2177"/>
      <c r="AD39" s="2177"/>
      <c r="AE39" s="2177"/>
      <c r="AF39" s="2177"/>
      <c r="AG39" s="2178" t="s">
        <v>1657</v>
      </c>
      <c r="AO39" s="2169" t="s">
        <v>1671</v>
      </c>
    </row>
    <row r="40" spans="1:41" s="333" customFormat="1" ht="48" customHeight="1" thickBot="1" x14ac:dyDescent="0.25">
      <c r="A40" s="1282"/>
      <c r="B40" s="1276" t="s">
        <v>19</v>
      </c>
      <c r="C40" s="1277" t="s">
        <v>19</v>
      </c>
      <c r="D40" s="409"/>
      <c r="J40" s="2201" t="s">
        <v>559</v>
      </c>
      <c r="K40" s="2154"/>
      <c r="L40" s="2154"/>
      <c r="M40" s="2154"/>
      <c r="N40" s="2154"/>
      <c r="O40" s="2154"/>
      <c r="P40" s="2154"/>
      <c r="Q40" s="2202" t="s">
        <v>560</v>
      </c>
      <c r="R40" s="2203"/>
      <c r="S40" s="2203"/>
      <c r="T40" s="2203"/>
      <c r="U40" s="2182"/>
      <c r="V40" s="2182"/>
      <c r="W40" s="2198" t="s">
        <v>1658</v>
      </c>
      <c r="X40" s="2199"/>
      <c r="Y40" s="1293" t="s">
        <v>1659</v>
      </c>
      <c r="Z40" s="1294" t="s">
        <v>1660</v>
      </c>
      <c r="AA40" s="1294" t="s">
        <v>1661</v>
      </c>
      <c r="AB40" s="1294" t="s">
        <v>1662</v>
      </c>
      <c r="AC40" s="1294" t="s">
        <v>1663</v>
      </c>
      <c r="AD40" s="1294" t="s">
        <v>1664</v>
      </c>
      <c r="AE40" s="1294" t="s">
        <v>1665</v>
      </c>
      <c r="AF40" s="1366" t="s">
        <v>1666</v>
      </c>
      <c r="AG40" s="2179"/>
      <c r="AO40" s="2175"/>
    </row>
    <row r="41" spans="1:41" s="1282" customFormat="1" ht="24.75" customHeight="1" x14ac:dyDescent="0.2">
      <c r="A41" s="1516" t="s">
        <v>1657</v>
      </c>
      <c r="B41" s="1515" t="s">
        <v>19</v>
      </c>
      <c r="C41" s="1441" t="s">
        <v>1667</v>
      </c>
      <c r="D41" s="1368"/>
      <c r="E41" s="2140" t="s">
        <v>1668</v>
      </c>
      <c r="F41" s="2142" t="s">
        <v>1669</v>
      </c>
      <c r="G41" s="2143"/>
      <c r="H41" s="2144"/>
      <c r="I41" s="2148" t="s">
        <v>1670</v>
      </c>
      <c r="J41" s="2159" t="s">
        <v>561</v>
      </c>
      <c r="K41" s="2160"/>
      <c r="L41" s="2160"/>
      <c r="M41" s="2160"/>
      <c r="N41" s="2170"/>
      <c r="O41" s="2159" t="s">
        <v>562</v>
      </c>
      <c r="P41" s="2160"/>
      <c r="Q41" s="2171" t="s">
        <v>563</v>
      </c>
      <c r="R41" s="2172"/>
      <c r="S41" s="2172"/>
      <c r="T41" s="2172"/>
      <c r="U41" s="2173" t="s">
        <v>564</v>
      </c>
      <c r="V41" s="2174"/>
      <c r="W41" s="1985" t="s">
        <v>565</v>
      </c>
      <c r="X41" s="2167"/>
      <c r="Y41" s="1293"/>
      <c r="Z41" s="1294"/>
      <c r="AA41" s="1294"/>
      <c r="AB41" s="1294"/>
      <c r="AC41" s="1294"/>
      <c r="AD41" s="1294"/>
      <c r="AE41" s="1294"/>
      <c r="AF41" s="1366"/>
      <c r="AG41" s="2179"/>
      <c r="AO41" s="1283" t="s">
        <v>1680</v>
      </c>
    </row>
    <row r="42" spans="1:41" s="332" customFormat="1" ht="15" customHeight="1" x14ac:dyDescent="0.2">
      <c r="A42" s="2136" t="s">
        <v>1841</v>
      </c>
      <c r="B42" s="1518"/>
      <c r="C42" s="1285"/>
      <c r="D42" s="1373"/>
      <c r="E42" s="2141"/>
      <c r="F42" s="2145"/>
      <c r="G42" s="2146"/>
      <c r="H42" s="2147"/>
      <c r="I42" s="2149"/>
      <c r="J42" s="301" t="s">
        <v>566</v>
      </c>
      <c r="K42" s="302" t="s">
        <v>567</v>
      </c>
      <c r="L42" s="302" t="s">
        <v>1624</v>
      </c>
      <c r="M42" s="302" t="s">
        <v>1807</v>
      </c>
      <c r="N42" s="302" t="s">
        <v>570</v>
      </c>
      <c r="O42" s="2138" t="s">
        <v>566</v>
      </c>
      <c r="P42" s="2139"/>
      <c r="Q42" s="1299" t="s">
        <v>566</v>
      </c>
      <c r="R42" s="1300" t="s">
        <v>567</v>
      </c>
      <c r="S42" s="1300" t="s">
        <v>1624</v>
      </c>
      <c r="T42" s="1300" t="s">
        <v>568</v>
      </c>
      <c r="U42" s="2161" t="s">
        <v>566</v>
      </c>
      <c r="V42" s="2162"/>
      <c r="W42" s="1987" t="s">
        <v>566</v>
      </c>
      <c r="X42" s="2008"/>
      <c r="Y42" s="1302"/>
      <c r="Z42" s="1303"/>
      <c r="AA42" s="1303"/>
      <c r="AB42" s="1303"/>
      <c r="AC42" s="1303"/>
      <c r="AD42" s="1303"/>
      <c r="AE42" s="1303"/>
      <c r="AF42" s="1376"/>
      <c r="AG42" s="2163" t="s">
        <v>1671</v>
      </c>
      <c r="AO42" s="1289" t="s">
        <v>1680</v>
      </c>
    </row>
    <row r="43" spans="1:41" s="409" customFormat="1" ht="15" customHeight="1" thickBot="1" x14ac:dyDescent="0.25">
      <c r="A43" s="2137"/>
      <c r="B43" s="1519" t="s">
        <v>1705</v>
      </c>
      <c r="C43" s="1284" t="s">
        <v>1706</v>
      </c>
      <c r="D43" s="303"/>
      <c r="E43" s="1353"/>
      <c r="F43" s="1143" t="s">
        <v>7</v>
      </c>
      <c r="G43" s="523" t="s">
        <v>9</v>
      </c>
      <c r="H43" s="523" t="s">
        <v>10</v>
      </c>
      <c r="I43" s="1467"/>
      <c r="J43" s="301" t="s">
        <v>573</v>
      </c>
      <c r="K43" s="302" t="s">
        <v>573</v>
      </c>
      <c r="L43" s="302" t="s">
        <v>573</v>
      </c>
      <c r="M43" s="302"/>
      <c r="N43" s="303" t="s">
        <v>573</v>
      </c>
      <c r="O43" s="301" t="s">
        <v>573</v>
      </c>
      <c r="P43" s="302" t="s">
        <v>574</v>
      </c>
      <c r="Q43" s="1299" t="s">
        <v>573</v>
      </c>
      <c r="R43" s="1300" t="s">
        <v>573</v>
      </c>
      <c r="S43" s="1300" t="s">
        <v>573</v>
      </c>
      <c r="T43" s="1475" t="s">
        <v>573</v>
      </c>
      <c r="U43" s="1299" t="s">
        <v>573</v>
      </c>
      <c r="V43" s="1300" t="s">
        <v>574</v>
      </c>
      <c r="W43" s="301" t="s">
        <v>573</v>
      </c>
      <c r="X43" s="302" t="s">
        <v>574</v>
      </c>
      <c r="Y43" s="1313"/>
      <c r="Z43" s="1314"/>
      <c r="AA43" s="1314"/>
      <c r="AB43" s="1314"/>
      <c r="AC43" s="1314"/>
      <c r="AD43" s="1314"/>
      <c r="AE43" s="1314"/>
      <c r="AF43" s="1381"/>
      <c r="AG43" s="2164"/>
      <c r="AO43" s="1202"/>
    </row>
    <row r="44" spans="1:41" s="409" customFormat="1" ht="21" customHeight="1" x14ac:dyDescent="0.2">
      <c r="A44" s="1431" t="s">
        <v>1709</v>
      </c>
      <c r="B44" s="1169" t="s">
        <v>1449</v>
      </c>
      <c r="C44" s="1185" t="s">
        <v>1707</v>
      </c>
      <c r="D44" s="1180" t="s">
        <v>1672</v>
      </c>
      <c r="E44" s="1169">
        <v>6</v>
      </c>
      <c r="F44" s="1151">
        <v>30</v>
      </c>
      <c r="G44" s="620">
        <v>30</v>
      </c>
      <c r="H44" s="620"/>
      <c r="I44" s="1490">
        <f>SUM(F44:H44)</f>
        <v>60</v>
      </c>
      <c r="J44" s="310">
        <v>3</v>
      </c>
      <c r="K44" s="1209"/>
      <c r="L44" s="1209"/>
      <c r="M44" s="1209"/>
      <c r="N44" s="1215"/>
      <c r="O44" s="310">
        <v>3</v>
      </c>
      <c r="P44" s="311" t="s">
        <v>1529</v>
      </c>
      <c r="Q44" s="1329"/>
      <c r="R44" s="1330"/>
      <c r="S44" s="1212"/>
      <c r="T44" s="1442"/>
      <c r="U44" s="1329">
        <v>6</v>
      </c>
      <c r="V44" s="1330" t="s">
        <v>1529</v>
      </c>
      <c r="W44" s="310" t="s">
        <v>1443</v>
      </c>
      <c r="X44" s="311" t="s">
        <v>908</v>
      </c>
      <c r="Y44" s="809" t="s">
        <v>19</v>
      </c>
      <c r="Z44" s="1209" t="s">
        <v>19</v>
      </c>
      <c r="AA44" s="1209" t="s">
        <v>1674</v>
      </c>
      <c r="AB44" s="1209"/>
      <c r="AC44" s="1209"/>
      <c r="AD44" s="1209" t="s">
        <v>1708</v>
      </c>
      <c r="AE44" s="1209"/>
      <c r="AF44" s="1389" t="s">
        <v>1674</v>
      </c>
      <c r="AG44" s="1431" t="s">
        <v>1709</v>
      </c>
      <c r="AO44" s="1202"/>
    </row>
    <row r="45" spans="1:41" s="409" customFormat="1" ht="24" x14ac:dyDescent="0.2">
      <c r="A45" s="1336" t="s">
        <v>1711</v>
      </c>
      <c r="B45" s="1169" t="s">
        <v>1450</v>
      </c>
      <c r="C45" s="1185" t="s">
        <v>1710</v>
      </c>
      <c r="D45" s="1180" t="s">
        <v>1672</v>
      </c>
      <c r="E45" s="1169">
        <v>6</v>
      </c>
      <c r="F45" s="1151">
        <v>24</v>
      </c>
      <c r="G45" s="620">
        <v>26</v>
      </c>
      <c r="H45" s="620">
        <v>10</v>
      </c>
      <c r="I45" s="1490">
        <f>SUM(F45:H45)</f>
        <v>60</v>
      </c>
      <c r="J45" s="310">
        <v>2</v>
      </c>
      <c r="K45" s="311"/>
      <c r="L45" s="311"/>
      <c r="M45" s="311"/>
      <c r="N45" s="312" t="s">
        <v>1416</v>
      </c>
      <c r="O45" s="310">
        <v>3</v>
      </c>
      <c r="P45" s="311" t="s">
        <v>1529</v>
      </c>
      <c r="Q45" s="1329"/>
      <c r="R45" s="1330"/>
      <c r="S45" s="1330"/>
      <c r="T45" s="1388"/>
      <c r="U45" s="1329">
        <v>6</v>
      </c>
      <c r="V45" s="1330" t="s">
        <v>1529</v>
      </c>
      <c r="W45" s="310" t="s">
        <v>1454</v>
      </c>
      <c r="X45" s="311" t="s">
        <v>908</v>
      </c>
      <c r="Y45" s="310" t="s">
        <v>19</v>
      </c>
      <c r="Z45" s="311" t="s">
        <v>19</v>
      </c>
      <c r="AA45" s="311" t="s">
        <v>19</v>
      </c>
      <c r="AB45" s="311" t="s">
        <v>19</v>
      </c>
      <c r="AC45" s="311" t="s">
        <v>19</v>
      </c>
      <c r="AD45" s="311" t="s">
        <v>19</v>
      </c>
      <c r="AE45" s="311" t="s">
        <v>19</v>
      </c>
      <c r="AF45" s="1389" t="s">
        <v>1674</v>
      </c>
      <c r="AG45" s="1336" t="s">
        <v>1711</v>
      </c>
      <c r="AO45" s="1202"/>
    </row>
    <row r="46" spans="1:41" s="409" customFormat="1" x14ac:dyDescent="0.2">
      <c r="A46" s="1336" t="s">
        <v>1714</v>
      </c>
      <c r="B46" s="1169" t="s">
        <v>1712</v>
      </c>
      <c r="C46" s="1185" t="s">
        <v>1713</v>
      </c>
      <c r="D46" s="1180" t="s">
        <v>1676</v>
      </c>
      <c r="E46" s="1169">
        <v>5</v>
      </c>
      <c r="F46" s="1151">
        <v>30</v>
      </c>
      <c r="G46" s="620">
        <v>14</v>
      </c>
      <c r="H46" s="620"/>
      <c r="I46" s="1490">
        <f>SUM(F46:H46)</f>
        <v>44</v>
      </c>
      <c r="J46" s="301" t="s">
        <v>1808</v>
      </c>
      <c r="K46" s="302" t="s">
        <v>1808</v>
      </c>
      <c r="L46" s="302" t="s">
        <v>1808</v>
      </c>
      <c r="M46" s="302">
        <v>0.8</v>
      </c>
      <c r="N46" s="295"/>
      <c r="O46" s="301">
        <v>2</v>
      </c>
      <c r="P46" s="302" t="s">
        <v>1813</v>
      </c>
      <c r="Q46" s="1299" t="s">
        <v>1809</v>
      </c>
      <c r="R46" s="1300" t="s">
        <v>1809</v>
      </c>
      <c r="S46" s="1429" t="s">
        <v>1809</v>
      </c>
      <c r="T46" s="1203"/>
      <c r="U46" s="1299">
        <v>2</v>
      </c>
      <c r="V46" s="1300" t="s">
        <v>1813</v>
      </c>
      <c r="W46" s="301" t="s">
        <v>1433</v>
      </c>
      <c r="X46" s="294" t="s">
        <v>1673</v>
      </c>
      <c r="Y46" s="293"/>
      <c r="Z46" s="294"/>
      <c r="AA46" s="294"/>
      <c r="AB46" s="294"/>
      <c r="AC46" s="294"/>
      <c r="AD46" s="294"/>
      <c r="AE46" s="294"/>
      <c r="AF46" s="1298"/>
      <c r="AG46" s="1336" t="s">
        <v>1714</v>
      </c>
      <c r="AO46" s="1202" t="s">
        <v>1715</v>
      </c>
    </row>
    <row r="47" spans="1:41" s="409" customFormat="1" x14ac:dyDescent="0.2">
      <c r="A47" s="1336" t="s">
        <v>1717</v>
      </c>
      <c r="B47" s="1169" t="s">
        <v>1716</v>
      </c>
      <c r="C47" s="1151" t="s">
        <v>1837</v>
      </c>
      <c r="D47" s="1180" t="s">
        <v>1672</v>
      </c>
      <c r="E47" s="1169">
        <v>5</v>
      </c>
      <c r="F47" s="1151">
        <v>30</v>
      </c>
      <c r="G47" s="620">
        <v>14</v>
      </c>
      <c r="H47" s="620"/>
      <c r="I47" s="1490">
        <f t="shared" ref="I47:I49" si="1">SUM(F47:H47)</f>
        <v>44</v>
      </c>
      <c r="J47" s="301" t="s">
        <v>1812</v>
      </c>
      <c r="K47" s="302" t="s">
        <v>1812</v>
      </c>
      <c r="L47" s="302" t="s">
        <v>1812</v>
      </c>
      <c r="M47" s="302">
        <v>1</v>
      </c>
      <c r="N47" s="295"/>
      <c r="O47" s="301">
        <v>2.5</v>
      </c>
      <c r="P47" s="302" t="s">
        <v>1813</v>
      </c>
      <c r="Q47" s="1299" t="s">
        <v>1817</v>
      </c>
      <c r="R47" s="1300" t="s">
        <v>1817</v>
      </c>
      <c r="S47" s="1429" t="s">
        <v>1817</v>
      </c>
      <c r="T47" s="1203"/>
      <c r="U47" s="1299">
        <v>2.5</v>
      </c>
      <c r="V47" s="1300" t="s">
        <v>1813</v>
      </c>
      <c r="W47" s="301" t="s">
        <v>1460</v>
      </c>
      <c r="X47" s="294" t="s">
        <v>1673</v>
      </c>
      <c r="Y47" s="293"/>
      <c r="Z47" s="294"/>
      <c r="AA47" s="294"/>
      <c r="AB47" s="294"/>
      <c r="AC47" s="294"/>
      <c r="AD47" s="294"/>
      <c r="AE47" s="294"/>
      <c r="AF47" s="1298"/>
      <c r="AG47" s="1336" t="s">
        <v>1717</v>
      </c>
      <c r="AO47" s="1202" t="s">
        <v>1718</v>
      </c>
    </row>
    <row r="48" spans="1:41" s="409" customFormat="1" ht="24.75" thickBot="1" x14ac:dyDescent="0.25">
      <c r="A48" s="1435" t="s">
        <v>1720</v>
      </c>
      <c r="B48" s="1169" t="s">
        <v>1453</v>
      </c>
      <c r="C48" s="1185" t="s">
        <v>1719</v>
      </c>
      <c r="D48" s="1180" t="s">
        <v>1676</v>
      </c>
      <c r="E48" s="1169">
        <v>3</v>
      </c>
      <c r="F48" s="1151">
        <v>10</v>
      </c>
      <c r="G48" s="620">
        <v>10</v>
      </c>
      <c r="H48" s="620">
        <v>10</v>
      </c>
      <c r="I48" s="1490">
        <f t="shared" si="1"/>
        <v>30</v>
      </c>
      <c r="J48" s="310">
        <v>0.5</v>
      </c>
      <c r="K48" s="294"/>
      <c r="L48" s="294"/>
      <c r="M48" s="294"/>
      <c r="N48" s="312" t="s">
        <v>1416</v>
      </c>
      <c r="O48" s="310">
        <v>1.5</v>
      </c>
      <c r="P48" s="311" t="s">
        <v>1529</v>
      </c>
      <c r="Q48" s="1329"/>
      <c r="R48" s="1330"/>
      <c r="S48" s="1330"/>
      <c r="T48" s="1388"/>
      <c r="U48" s="1329">
        <v>3</v>
      </c>
      <c r="V48" s="1330" t="s">
        <v>1529</v>
      </c>
      <c r="W48" s="310" t="s">
        <v>1424</v>
      </c>
      <c r="X48" s="311" t="s">
        <v>908</v>
      </c>
      <c r="Y48" s="310" t="s">
        <v>1674</v>
      </c>
      <c r="Z48" s="311" t="s">
        <v>1674</v>
      </c>
      <c r="AA48" s="311"/>
      <c r="AB48" s="311" t="s">
        <v>1674</v>
      </c>
      <c r="AC48" s="311"/>
      <c r="AD48" s="311" t="s">
        <v>1674</v>
      </c>
      <c r="AE48" s="311" t="s">
        <v>1674</v>
      </c>
      <c r="AF48" s="1389" t="s">
        <v>1674</v>
      </c>
      <c r="AG48" s="1435" t="s">
        <v>1720</v>
      </c>
      <c r="AO48" s="1333"/>
    </row>
    <row r="49" spans="1:41" s="1489" customFormat="1" ht="22.5" x14ac:dyDescent="0.2">
      <c r="A49" s="1502"/>
      <c r="B49" s="1477" t="s">
        <v>1076</v>
      </c>
      <c r="C49" s="1491" t="s">
        <v>1838</v>
      </c>
      <c r="D49" s="1479" t="s">
        <v>1676</v>
      </c>
      <c r="E49" s="1492">
        <v>4</v>
      </c>
      <c r="F49" s="1493">
        <v>10</v>
      </c>
      <c r="G49" s="418">
        <v>10</v>
      </c>
      <c r="H49" s="418">
        <v>12</v>
      </c>
      <c r="I49" s="1494">
        <f t="shared" si="1"/>
        <v>32</v>
      </c>
      <c r="J49" s="1495">
        <v>2</v>
      </c>
      <c r="K49" s="1481"/>
      <c r="L49" s="1481"/>
      <c r="M49" s="1481"/>
      <c r="N49" s="1496"/>
      <c r="O49" s="1495">
        <v>2</v>
      </c>
      <c r="P49" s="1497" t="s">
        <v>908</v>
      </c>
      <c r="Q49" s="1498"/>
      <c r="R49" s="1499"/>
      <c r="S49" s="1499"/>
      <c r="T49" s="1500"/>
      <c r="U49" s="1498">
        <v>4</v>
      </c>
      <c r="V49" s="1499" t="s">
        <v>908</v>
      </c>
      <c r="W49" s="1495" t="s">
        <v>1433</v>
      </c>
      <c r="X49" s="1497" t="s">
        <v>908</v>
      </c>
      <c r="Y49" s="1495"/>
      <c r="Z49" s="1497"/>
      <c r="AA49" s="1497"/>
      <c r="AB49" s="1497"/>
      <c r="AC49" s="1497"/>
      <c r="AD49" s="1497" t="s">
        <v>1674</v>
      </c>
      <c r="AE49" s="1497" t="s">
        <v>1674</v>
      </c>
      <c r="AF49" s="1501" t="s">
        <v>1674</v>
      </c>
      <c r="AG49" s="1502"/>
    </row>
    <row r="50" spans="1:41" s="409" customFormat="1" x14ac:dyDescent="0.2">
      <c r="A50" s="1336"/>
      <c r="B50" s="1334" t="s">
        <v>1677</v>
      </c>
      <c r="C50" s="1443" t="s">
        <v>1678</v>
      </c>
      <c r="D50" s="295"/>
      <c r="E50" s="1332"/>
      <c r="F50" s="1468"/>
      <c r="G50" s="302"/>
      <c r="H50" s="302"/>
      <c r="I50" s="1467"/>
      <c r="J50" s="293"/>
      <c r="K50" s="294"/>
      <c r="L50" s="294"/>
      <c r="M50" s="294"/>
      <c r="N50" s="295"/>
      <c r="O50" s="293"/>
      <c r="P50" s="294"/>
      <c r="Q50" s="1198"/>
      <c r="R50" s="1199"/>
      <c r="S50" s="1199"/>
      <c r="T50" s="1203"/>
      <c r="U50" s="1198"/>
      <c r="V50" s="1199"/>
      <c r="W50" s="293"/>
      <c r="X50" s="294"/>
      <c r="Y50" s="293"/>
      <c r="Z50" s="294"/>
      <c r="AA50" s="294"/>
      <c r="AB50" s="294"/>
      <c r="AC50" s="294"/>
      <c r="AD50" s="294"/>
      <c r="AE50" s="294"/>
      <c r="AF50" s="1298"/>
      <c r="AG50" s="1336"/>
    </row>
    <row r="51" spans="1:41" s="409" customFormat="1" ht="12.75" thickBot="1" x14ac:dyDescent="0.25">
      <c r="A51" s="1354"/>
      <c r="B51" s="1169" t="s">
        <v>1721</v>
      </c>
      <c r="C51" s="1151" t="s">
        <v>1722</v>
      </c>
      <c r="D51" s="1180" t="s">
        <v>1679</v>
      </c>
      <c r="E51" s="1169">
        <v>2</v>
      </c>
      <c r="F51" s="1151"/>
      <c r="G51" s="620">
        <v>20</v>
      </c>
      <c r="H51" s="620"/>
      <c r="I51" s="1490">
        <f>SUM(F51:H51)</f>
        <v>20</v>
      </c>
      <c r="J51" s="549">
        <v>1</v>
      </c>
      <c r="K51" s="754" t="s">
        <v>1673</v>
      </c>
      <c r="L51" s="536"/>
      <c r="M51" s="754"/>
      <c r="N51" s="1445"/>
      <c r="O51" s="549">
        <v>1</v>
      </c>
      <c r="P51" s="536"/>
      <c r="Q51" s="1310">
        <v>1</v>
      </c>
      <c r="R51" s="1360"/>
      <c r="S51" s="1311" t="s">
        <v>19</v>
      </c>
      <c r="T51" s="1311"/>
      <c r="U51" s="1310">
        <v>1</v>
      </c>
      <c r="V51" s="1311"/>
      <c r="W51" s="753" t="s">
        <v>1815</v>
      </c>
      <c r="X51" s="815"/>
      <c r="Y51" s="753"/>
      <c r="Z51" s="754" t="s">
        <v>1674</v>
      </c>
      <c r="AA51" s="754"/>
      <c r="AB51" s="754"/>
      <c r="AC51" s="754"/>
      <c r="AD51" s="754"/>
      <c r="AE51" s="754"/>
      <c r="AF51" s="1307"/>
      <c r="AG51" s="1354"/>
    </row>
    <row r="52" spans="1:41" s="409" customFormat="1" ht="18" customHeight="1" thickBot="1" x14ac:dyDescent="0.25">
      <c r="E52" s="1422">
        <f>SUM(E44:E51)</f>
        <v>31</v>
      </c>
      <c r="F52" s="1438">
        <f>SUM(F44:F51)</f>
        <v>134</v>
      </c>
      <c r="G52" s="1447">
        <f>SUM(G44:G51)</f>
        <v>124</v>
      </c>
      <c r="H52" s="1447">
        <f>SUM(H44:H51)</f>
        <v>32</v>
      </c>
      <c r="I52" s="1419">
        <f>SUM(I44:I51)</f>
        <v>290</v>
      </c>
      <c r="J52" s="409" t="s">
        <v>1816</v>
      </c>
      <c r="AO52" s="2169"/>
    </row>
    <row r="53" spans="1:41" s="409" customFormat="1" ht="45" customHeight="1" x14ac:dyDescent="0.2">
      <c r="A53" s="1439"/>
      <c r="E53" s="333"/>
      <c r="G53" s="333"/>
      <c r="H53" s="333"/>
      <c r="I53" s="333"/>
      <c r="J53" s="333"/>
      <c r="AG53" s="1439"/>
      <c r="AO53" s="2169"/>
    </row>
    <row r="54" spans="1:41" s="409" customFormat="1" ht="21.75" customHeight="1" thickBot="1" x14ac:dyDescent="0.25">
      <c r="E54" s="333"/>
      <c r="G54" s="333"/>
      <c r="H54" s="333"/>
      <c r="I54" s="333"/>
      <c r="J54" s="333"/>
      <c r="AO54" s="2169" t="s">
        <v>1671</v>
      </c>
    </row>
    <row r="55" spans="1:41" s="333" customFormat="1" ht="51.75" customHeight="1" thickBot="1" x14ac:dyDescent="0.25">
      <c r="A55" s="409"/>
      <c r="B55" s="409"/>
      <c r="C55" s="1278" t="s">
        <v>19</v>
      </c>
      <c r="D55" s="1278"/>
      <c r="E55" s="1279" t="s">
        <v>19</v>
      </c>
      <c r="F55" s="1278" t="s">
        <v>19</v>
      </c>
      <c r="G55" s="1278"/>
      <c r="H55" s="1278"/>
      <c r="I55" s="1280" t="s">
        <v>19</v>
      </c>
      <c r="J55" s="1440" t="s">
        <v>558</v>
      </c>
      <c r="K55" s="272"/>
      <c r="L55" s="272"/>
      <c r="M55" s="272"/>
      <c r="N55" s="272"/>
      <c r="O55" s="272"/>
      <c r="P55" s="272"/>
      <c r="Q55" s="272"/>
      <c r="R55" s="272"/>
      <c r="S55" s="272"/>
      <c r="T55" s="272"/>
      <c r="U55" s="272"/>
      <c r="V55" s="272"/>
      <c r="W55" s="272"/>
      <c r="X55" s="272"/>
      <c r="Y55" s="2176" t="s">
        <v>1656</v>
      </c>
      <c r="Z55" s="2177"/>
      <c r="AA55" s="2177"/>
      <c r="AB55" s="2177"/>
      <c r="AC55" s="2177"/>
      <c r="AD55" s="2177"/>
      <c r="AE55" s="2177"/>
      <c r="AF55" s="2177"/>
      <c r="AG55" s="2178" t="s">
        <v>1657</v>
      </c>
      <c r="AO55" s="2175"/>
    </row>
    <row r="56" spans="1:41" s="333" customFormat="1" ht="47.25" customHeight="1" thickBot="1" x14ac:dyDescent="0.25">
      <c r="A56" s="409"/>
      <c r="B56" s="1276" t="s">
        <v>1723</v>
      </c>
      <c r="C56" s="2150" t="s">
        <v>1683</v>
      </c>
      <c r="D56" s="2150"/>
      <c r="E56" s="2150"/>
      <c r="F56" s="2150"/>
      <c r="G56" s="2150"/>
      <c r="H56" s="2150"/>
      <c r="I56" s="2151"/>
      <c r="J56" s="2152" t="s">
        <v>559</v>
      </c>
      <c r="K56" s="2153"/>
      <c r="L56" s="2153"/>
      <c r="M56" s="2153"/>
      <c r="N56" s="2153"/>
      <c r="O56" s="2154"/>
      <c r="P56" s="2154"/>
      <c r="Q56" s="2202" t="s">
        <v>560</v>
      </c>
      <c r="R56" s="2203"/>
      <c r="S56" s="2203"/>
      <c r="T56" s="2203"/>
      <c r="U56" s="2182"/>
      <c r="V56" s="2182"/>
      <c r="W56" s="2198" t="s">
        <v>1658</v>
      </c>
      <c r="X56" s="2199"/>
      <c r="Y56" s="1293" t="s">
        <v>1659</v>
      </c>
      <c r="Z56" s="1294" t="s">
        <v>1660</v>
      </c>
      <c r="AA56" s="1294" t="s">
        <v>1661</v>
      </c>
      <c r="AB56" s="1294" t="s">
        <v>1662</v>
      </c>
      <c r="AC56" s="1294" t="s">
        <v>1663</v>
      </c>
      <c r="AD56" s="1294" t="s">
        <v>1664</v>
      </c>
      <c r="AE56" s="1294" t="s">
        <v>1665</v>
      </c>
      <c r="AF56" s="1366" t="s">
        <v>1666</v>
      </c>
      <c r="AG56" s="2179"/>
      <c r="AO56" s="1283"/>
    </row>
    <row r="57" spans="1:41" s="1282" customFormat="1" ht="25.5" customHeight="1" x14ac:dyDescent="0.2">
      <c r="A57" s="1516" t="s">
        <v>1657</v>
      </c>
      <c r="B57" s="1290" t="s">
        <v>19</v>
      </c>
      <c r="C57" s="1367" t="s">
        <v>1667</v>
      </c>
      <c r="D57" s="1408"/>
      <c r="E57" s="1369" t="s">
        <v>1668</v>
      </c>
      <c r="F57" s="2204" t="s">
        <v>1669</v>
      </c>
      <c r="G57" s="2156"/>
      <c r="H57" s="2156"/>
      <c r="I57" s="1425" t="s">
        <v>1670</v>
      </c>
      <c r="J57" s="2205" t="s">
        <v>561</v>
      </c>
      <c r="K57" s="2158"/>
      <c r="L57" s="2158"/>
      <c r="M57" s="2158"/>
      <c r="N57" s="2158"/>
      <c r="O57" s="2159" t="s">
        <v>562</v>
      </c>
      <c r="P57" s="2160"/>
      <c r="Q57" s="2171" t="s">
        <v>563</v>
      </c>
      <c r="R57" s="2172"/>
      <c r="S57" s="2172"/>
      <c r="T57" s="2172"/>
      <c r="U57" s="2173" t="s">
        <v>564</v>
      </c>
      <c r="V57" s="2174"/>
      <c r="W57" s="1985" t="s">
        <v>565</v>
      </c>
      <c r="X57" s="2167"/>
      <c r="Y57" s="1293"/>
      <c r="Z57" s="1294"/>
      <c r="AA57" s="1294"/>
      <c r="AB57" s="1294"/>
      <c r="AC57" s="1294"/>
      <c r="AD57" s="1294"/>
      <c r="AE57" s="1294"/>
      <c r="AF57" s="1366"/>
      <c r="AG57" s="2179"/>
      <c r="AO57" s="1283" t="s">
        <v>1680</v>
      </c>
    </row>
    <row r="58" spans="1:41" s="332" customFormat="1" ht="15" customHeight="1" x14ac:dyDescent="0.2">
      <c r="A58" s="2136" t="s">
        <v>1841</v>
      </c>
      <c r="B58" s="1371" t="s">
        <v>19</v>
      </c>
      <c r="C58" s="809" t="s">
        <v>19</v>
      </c>
      <c r="D58" s="1298"/>
      <c r="E58" s="1332"/>
      <c r="F58" s="1468" t="s">
        <v>19</v>
      </c>
      <c r="G58" s="302" t="s">
        <v>19</v>
      </c>
      <c r="H58" s="302" t="s">
        <v>19</v>
      </c>
      <c r="I58" s="303"/>
      <c r="J58" s="301" t="s">
        <v>566</v>
      </c>
      <c r="K58" s="302" t="s">
        <v>567</v>
      </c>
      <c r="L58" s="302" t="s">
        <v>1624</v>
      </c>
      <c r="M58" s="302" t="s">
        <v>1807</v>
      </c>
      <c r="N58" s="302" t="s">
        <v>570</v>
      </c>
      <c r="O58" s="2138" t="s">
        <v>566</v>
      </c>
      <c r="P58" s="2139"/>
      <c r="Q58" s="1299" t="s">
        <v>566</v>
      </c>
      <c r="R58" s="1300" t="s">
        <v>567</v>
      </c>
      <c r="S58" s="1300" t="s">
        <v>1624</v>
      </c>
      <c r="T58" s="1300" t="s">
        <v>568</v>
      </c>
      <c r="U58" s="2161" t="s">
        <v>566</v>
      </c>
      <c r="V58" s="2162"/>
      <c r="W58" s="1987" t="s">
        <v>566</v>
      </c>
      <c r="X58" s="2008"/>
      <c r="Y58" s="1302"/>
      <c r="Z58" s="1303"/>
      <c r="AA58" s="1303"/>
      <c r="AB58" s="1303"/>
      <c r="AC58" s="1303"/>
      <c r="AD58" s="1303"/>
      <c r="AE58" s="1303"/>
      <c r="AF58" s="1376"/>
      <c r="AG58" s="2163" t="s">
        <v>1671</v>
      </c>
      <c r="AO58" s="1289" t="s">
        <v>1680</v>
      </c>
    </row>
    <row r="59" spans="1:41" s="409" customFormat="1" ht="15" customHeight="1" thickBot="1" x14ac:dyDescent="0.25">
      <c r="A59" s="2137"/>
      <c r="B59" s="1296" t="s">
        <v>1724</v>
      </c>
      <c r="C59" s="1448" t="s">
        <v>1725</v>
      </c>
      <c r="D59" s="1467"/>
      <c r="E59" s="1332"/>
      <c r="F59" s="1468" t="s">
        <v>7</v>
      </c>
      <c r="G59" s="302" t="s">
        <v>9</v>
      </c>
      <c r="H59" s="302" t="s">
        <v>10</v>
      </c>
      <c r="I59" s="303"/>
      <c r="J59" s="1468" t="s">
        <v>573</v>
      </c>
      <c r="K59" s="302" t="s">
        <v>573</v>
      </c>
      <c r="L59" s="302" t="s">
        <v>573</v>
      </c>
      <c r="M59" s="302"/>
      <c r="N59" s="302" t="s">
        <v>573</v>
      </c>
      <c r="O59" s="301" t="s">
        <v>573</v>
      </c>
      <c r="P59" s="302" t="s">
        <v>574</v>
      </c>
      <c r="Q59" s="1299" t="s">
        <v>573</v>
      </c>
      <c r="R59" s="1300" t="s">
        <v>573</v>
      </c>
      <c r="S59" s="1300" t="s">
        <v>573</v>
      </c>
      <c r="T59" s="1475" t="s">
        <v>573</v>
      </c>
      <c r="U59" s="1299" t="s">
        <v>573</v>
      </c>
      <c r="V59" s="1300" t="s">
        <v>574</v>
      </c>
      <c r="W59" s="301" t="s">
        <v>573</v>
      </c>
      <c r="X59" s="302" t="s">
        <v>574</v>
      </c>
      <c r="Y59" s="1313"/>
      <c r="Z59" s="1314"/>
      <c r="AA59" s="1314"/>
      <c r="AB59" s="1314"/>
      <c r="AC59" s="1314"/>
      <c r="AD59" s="1314"/>
      <c r="AE59" s="1314"/>
      <c r="AF59" s="1381"/>
      <c r="AG59" s="2164"/>
      <c r="AO59" s="1202"/>
    </row>
    <row r="60" spans="1:41" s="409" customFormat="1" ht="21" customHeight="1" x14ac:dyDescent="0.2">
      <c r="A60" s="1336" t="s">
        <v>1726</v>
      </c>
      <c r="B60" s="1169" t="s">
        <v>1456</v>
      </c>
      <c r="C60" s="1179" t="s">
        <v>287</v>
      </c>
      <c r="D60" s="1165" t="s">
        <v>1672</v>
      </c>
      <c r="E60" s="1169">
        <v>6</v>
      </c>
      <c r="F60" s="1188">
        <v>26</v>
      </c>
      <c r="G60" s="1166">
        <v>26</v>
      </c>
      <c r="H60" s="1167"/>
      <c r="I60" s="1386">
        <f>SUM(F60:H60)</f>
        <v>52</v>
      </c>
      <c r="J60" s="310">
        <v>3</v>
      </c>
      <c r="K60" s="1209"/>
      <c r="L60" s="1209"/>
      <c r="M60" s="1209"/>
      <c r="N60" s="1209"/>
      <c r="O60" s="310">
        <v>3</v>
      </c>
      <c r="P60" s="311" t="s">
        <v>1529</v>
      </c>
      <c r="Q60" s="1329"/>
      <c r="R60" s="1330"/>
      <c r="S60" s="1212"/>
      <c r="T60" s="1442"/>
      <c r="U60" s="1329">
        <v>6</v>
      </c>
      <c r="V60" s="1330" t="s">
        <v>1529</v>
      </c>
      <c r="W60" s="310" t="s">
        <v>1443</v>
      </c>
      <c r="X60" s="311" t="s">
        <v>908</v>
      </c>
      <c r="Y60" s="809" t="s">
        <v>19</v>
      </c>
      <c r="Z60" s="1209" t="s">
        <v>19</v>
      </c>
      <c r="AA60" s="1209"/>
      <c r="AB60" s="1209"/>
      <c r="AC60" s="1209"/>
      <c r="AD60" s="1209" t="s">
        <v>19</v>
      </c>
      <c r="AE60" s="1209" t="s">
        <v>19</v>
      </c>
      <c r="AF60" s="1298" t="s">
        <v>1674</v>
      </c>
      <c r="AG60" s="1336" t="s">
        <v>1726</v>
      </c>
      <c r="AO60" s="1202"/>
    </row>
    <row r="61" spans="1:41" s="409" customFormat="1" ht="12" customHeight="1" x14ac:dyDescent="0.2">
      <c r="A61" s="1336" t="s">
        <v>1727</v>
      </c>
      <c r="B61" s="1169" t="s">
        <v>1457</v>
      </c>
      <c r="C61" s="1179" t="s">
        <v>288</v>
      </c>
      <c r="D61" s="1165" t="s">
        <v>1672</v>
      </c>
      <c r="E61" s="1169">
        <v>6</v>
      </c>
      <c r="F61" s="1151">
        <v>26</v>
      </c>
      <c r="G61" s="620">
        <v>26</v>
      </c>
      <c r="H61" s="620"/>
      <c r="I61" s="1386">
        <f>SUM(F61:H61)</f>
        <v>52</v>
      </c>
      <c r="J61" s="310">
        <v>3</v>
      </c>
      <c r="K61" s="311"/>
      <c r="L61" s="311"/>
      <c r="M61" s="311"/>
      <c r="N61" s="311"/>
      <c r="O61" s="310">
        <v>3</v>
      </c>
      <c r="P61" s="311" t="s">
        <v>1529</v>
      </c>
      <c r="Q61" s="1329"/>
      <c r="R61" s="1330"/>
      <c r="S61" s="1330"/>
      <c r="T61" s="1388"/>
      <c r="U61" s="1329">
        <v>6</v>
      </c>
      <c r="V61" s="1330" t="s">
        <v>1529</v>
      </c>
      <c r="W61" s="310" t="s">
        <v>1443</v>
      </c>
      <c r="X61" s="311" t="s">
        <v>908</v>
      </c>
      <c r="Y61" s="310" t="s">
        <v>19</v>
      </c>
      <c r="Z61" s="311" t="s">
        <v>19</v>
      </c>
      <c r="AA61" s="311" t="s">
        <v>19</v>
      </c>
      <c r="AB61" s="311" t="s">
        <v>19</v>
      </c>
      <c r="AC61" s="311" t="s">
        <v>19</v>
      </c>
      <c r="AD61" s="311" t="s">
        <v>19</v>
      </c>
      <c r="AE61" s="311" t="s">
        <v>19</v>
      </c>
      <c r="AF61" s="1389" t="s">
        <v>1674</v>
      </c>
      <c r="AG61" s="1336" t="s">
        <v>1727</v>
      </c>
      <c r="AO61" s="1202"/>
    </row>
    <row r="62" spans="1:41" s="409" customFormat="1" x14ac:dyDescent="0.2">
      <c r="A62" s="1336" t="s">
        <v>1729</v>
      </c>
      <c r="B62" s="1169" t="s">
        <v>1728</v>
      </c>
      <c r="C62" s="1179" t="s">
        <v>1818</v>
      </c>
      <c r="D62" s="1165" t="s">
        <v>1672</v>
      </c>
      <c r="E62" s="1169">
        <v>4</v>
      </c>
      <c r="F62" s="1151">
        <v>24</v>
      </c>
      <c r="G62" s="620">
        <v>12</v>
      </c>
      <c r="H62" s="620"/>
      <c r="I62" s="1386">
        <f>SUM(F62:H62)</f>
        <v>36</v>
      </c>
      <c r="J62" s="301" t="s">
        <v>1808</v>
      </c>
      <c r="K62" s="302" t="s">
        <v>1808</v>
      </c>
      <c r="L62" s="302" t="s">
        <v>1808</v>
      </c>
      <c r="M62" s="302">
        <v>0.8</v>
      </c>
      <c r="N62" s="294"/>
      <c r="O62" s="301">
        <v>2</v>
      </c>
      <c r="P62" s="294" t="s">
        <v>1813</v>
      </c>
      <c r="Q62" s="1299" t="s">
        <v>1809</v>
      </c>
      <c r="R62" s="1300" t="s">
        <v>1809</v>
      </c>
      <c r="S62" s="1429" t="s">
        <v>1809</v>
      </c>
      <c r="T62" s="1203"/>
      <c r="U62" s="1299">
        <v>2</v>
      </c>
      <c r="V62" s="1300" t="s">
        <v>1529</v>
      </c>
      <c r="W62" s="301" t="s">
        <v>1819</v>
      </c>
      <c r="X62" s="294" t="s">
        <v>1673</v>
      </c>
      <c r="Y62" s="293"/>
      <c r="Z62" s="294"/>
      <c r="AA62" s="294"/>
      <c r="AB62" s="294"/>
      <c r="AC62" s="294"/>
      <c r="AD62" s="294"/>
      <c r="AE62" s="294"/>
      <c r="AF62" s="1298"/>
      <c r="AG62" s="1336" t="s">
        <v>1729</v>
      </c>
      <c r="AO62" s="1202" t="s">
        <v>1715</v>
      </c>
    </row>
    <row r="63" spans="1:41" s="409" customFormat="1" x14ac:dyDescent="0.2">
      <c r="A63" s="1336" t="s">
        <v>1729</v>
      </c>
      <c r="B63" s="1169" t="s">
        <v>1730</v>
      </c>
      <c r="C63" s="1179" t="s">
        <v>1731</v>
      </c>
      <c r="D63" s="1165" t="s">
        <v>1676</v>
      </c>
      <c r="E63" s="1169">
        <v>4</v>
      </c>
      <c r="F63" s="1151">
        <v>24</v>
      </c>
      <c r="G63" s="620">
        <v>12</v>
      </c>
      <c r="H63" s="620"/>
      <c r="I63" s="1386">
        <f t="shared" ref="I63:I64" si="2">SUM(F63:H63)</f>
        <v>36</v>
      </c>
      <c r="J63" s="301">
        <v>1.6</v>
      </c>
      <c r="K63" s="302" t="s">
        <v>19</v>
      </c>
      <c r="L63" s="302" t="s">
        <v>19</v>
      </c>
      <c r="M63" s="302">
        <v>0.8</v>
      </c>
      <c r="N63" s="294"/>
      <c r="O63" s="301">
        <v>1.6</v>
      </c>
      <c r="P63" s="294" t="s">
        <v>1529</v>
      </c>
      <c r="Q63" s="1299">
        <v>2</v>
      </c>
      <c r="R63" s="1300" t="s">
        <v>19</v>
      </c>
      <c r="S63" s="1429"/>
      <c r="T63" s="1203"/>
      <c r="U63" s="1299">
        <v>2</v>
      </c>
      <c r="V63" s="1300" t="s">
        <v>1529</v>
      </c>
      <c r="W63" s="301" t="s">
        <v>1433</v>
      </c>
      <c r="X63" s="294" t="s">
        <v>1673</v>
      </c>
      <c r="Y63" s="293"/>
      <c r="Z63" s="294"/>
      <c r="AA63" s="294"/>
      <c r="AB63" s="294"/>
      <c r="AC63" s="294"/>
      <c r="AD63" s="294"/>
      <c r="AE63" s="294"/>
      <c r="AF63" s="1298"/>
      <c r="AG63" s="1336" t="s">
        <v>1729</v>
      </c>
      <c r="AO63" s="1202" t="s">
        <v>1718</v>
      </c>
    </row>
    <row r="64" spans="1:41" s="409" customFormat="1" ht="12.75" thickBot="1" x14ac:dyDescent="0.25">
      <c r="A64" s="1336" t="s">
        <v>1733</v>
      </c>
      <c r="B64" s="1169" t="s">
        <v>1732</v>
      </c>
      <c r="C64" s="563" t="s">
        <v>1820</v>
      </c>
      <c r="D64" s="1165" t="s">
        <v>1676</v>
      </c>
      <c r="E64" s="1169">
        <v>4</v>
      </c>
      <c r="F64" s="1151">
        <v>24</v>
      </c>
      <c r="G64" s="620">
        <v>12</v>
      </c>
      <c r="H64" s="620"/>
      <c r="I64" s="1386">
        <f t="shared" si="2"/>
        <v>36</v>
      </c>
      <c r="J64" s="301" t="s">
        <v>1808</v>
      </c>
      <c r="K64" s="302" t="s">
        <v>1808</v>
      </c>
      <c r="L64" s="302" t="s">
        <v>1808</v>
      </c>
      <c r="M64" s="302">
        <v>0.8</v>
      </c>
      <c r="N64" s="294"/>
      <c r="O64" s="301">
        <v>2</v>
      </c>
      <c r="P64" s="294" t="s">
        <v>1529</v>
      </c>
      <c r="Q64" s="1299" t="s">
        <v>1809</v>
      </c>
      <c r="R64" s="1300" t="s">
        <v>1809</v>
      </c>
      <c r="S64" s="1199" t="s">
        <v>1809</v>
      </c>
      <c r="T64" s="1203"/>
      <c r="U64" s="1299">
        <v>2</v>
      </c>
      <c r="V64" s="1300" t="s">
        <v>1529</v>
      </c>
      <c r="W64" s="301" t="s">
        <v>1433</v>
      </c>
      <c r="X64" s="294" t="s">
        <v>1673</v>
      </c>
      <c r="Y64" s="293"/>
      <c r="Z64" s="294"/>
      <c r="AA64" s="294"/>
      <c r="AB64" s="294"/>
      <c r="AC64" s="294"/>
      <c r="AD64" s="294"/>
      <c r="AE64" s="294"/>
      <c r="AF64" s="1298"/>
      <c r="AG64" s="1336" t="s">
        <v>1733</v>
      </c>
      <c r="AO64" s="1333"/>
    </row>
    <row r="65" spans="1:42" s="409" customFormat="1" x14ac:dyDescent="0.2">
      <c r="A65" s="1336"/>
      <c r="B65" s="1334" t="s">
        <v>1677</v>
      </c>
      <c r="C65" s="1391" t="s">
        <v>1678</v>
      </c>
      <c r="D65" s="1298"/>
      <c r="E65" s="1332"/>
      <c r="F65" s="1468"/>
      <c r="G65" s="302"/>
      <c r="H65" s="302"/>
      <c r="I65" s="303"/>
      <c r="J65" s="293"/>
      <c r="K65" s="294"/>
      <c r="L65" s="294"/>
      <c r="M65" s="294"/>
      <c r="N65" s="294"/>
      <c r="O65" s="293"/>
      <c r="P65" s="294"/>
      <c r="Q65" s="1198"/>
      <c r="R65" s="1199"/>
      <c r="S65" s="1199"/>
      <c r="T65" s="1203"/>
      <c r="U65" s="1198"/>
      <c r="V65" s="1199"/>
      <c r="W65" s="1420"/>
      <c r="X65" s="294"/>
      <c r="Y65" s="293"/>
      <c r="Z65" s="294"/>
      <c r="AA65" s="294"/>
      <c r="AB65" s="294"/>
      <c r="AC65" s="294"/>
      <c r="AD65" s="294"/>
      <c r="AE65" s="294"/>
      <c r="AF65" s="1298"/>
      <c r="AG65" s="1336"/>
    </row>
    <row r="66" spans="1:42" s="409" customFormat="1" ht="12.75" thickBot="1" x14ac:dyDescent="0.25">
      <c r="A66" s="1336" t="s">
        <v>1736</v>
      </c>
      <c r="B66" s="1169" t="s">
        <v>1734</v>
      </c>
      <c r="C66" s="563" t="s">
        <v>1735</v>
      </c>
      <c r="D66" s="1165" t="s">
        <v>1679</v>
      </c>
      <c r="E66" s="1181">
        <v>2</v>
      </c>
      <c r="F66" s="599"/>
      <c r="G66" s="583">
        <v>20</v>
      </c>
      <c r="H66" s="583"/>
      <c r="I66" s="1393">
        <f>SUM(F66:H66)</f>
        <v>20</v>
      </c>
      <c r="J66" s="293">
        <v>1</v>
      </c>
      <c r="K66" s="294" t="s">
        <v>1673</v>
      </c>
      <c r="L66" s="302"/>
      <c r="M66" s="302"/>
      <c r="N66" s="302"/>
      <c r="O66" s="301">
        <v>1</v>
      </c>
      <c r="P66" s="302"/>
      <c r="Q66" s="1299">
        <v>1</v>
      </c>
      <c r="R66" s="1199"/>
      <c r="S66" s="1300"/>
      <c r="T66" s="1475" t="s">
        <v>19</v>
      </c>
      <c r="U66" s="1299">
        <v>1</v>
      </c>
      <c r="V66" s="1300" t="s">
        <v>1529</v>
      </c>
      <c r="W66" s="293" t="s">
        <v>1815</v>
      </c>
      <c r="X66" s="311"/>
      <c r="Y66" s="293"/>
      <c r="Z66" s="294"/>
      <c r="AA66" s="294" t="s">
        <v>1674</v>
      </c>
      <c r="AB66" s="294"/>
      <c r="AC66" s="294"/>
      <c r="AD66" s="294"/>
      <c r="AE66" s="294"/>
      <c r="AF66" s="1298"/>
      <c r="AG66" s="1336" t="s">
        <v>1736</v>
      </c>
    </row>
    <row r="67" spans="1:42" s="1489" customFormat="1" ht="22.5" customHeight="1" x14ac:dyDescent="0.2">
      <c r="A67" s="1488" t="s">
        <v>1737</v>
      </c>
      <c r="B67" s="1503" t="s">
        <v>1085</v>
      </c>
      <c r="C67" s="1478" t="s">
        <v>254</v>
      </c>
      <c r="D67" s="1504" t="s">
        <v>1679</v>
      </c>
      <c r="E67" s="1505">
        <v>4</v>
      </c>
      <c r="F67" s="1506">
        <v>16</v>
      </c>
      <c r="G67" s="417">
        <v>16</v>
      </c>
      <c r="H67" s="417"/>
      <c r="I67" s="1507">
        <f>SUM(F67:H67)</f>
        <v>32</v>
      </c>
      <c r="J67" s="1483">
        <v>2</v>
      </c>
      <c r="K67" s="1482">
        <v>2</v>
      </c>
      <c r="L67" s="1497"/>
      <c r="M67" s="1497"/>
      <c r="N67" s="1481"/>
      <c r="O67" s="1495" t="s">
        <v>19</v>
      </c>
      <c r="P67" s="1482" t="s">
        <v>19</v>
      </c>
      <c r="Q67" s="1484">
        <v>2</v>
      </c>
      <c r="R67" s="1485">
        <v>2</v>
      </c>
      <c r="S67" s="1508"/>
      <c r="T67" s="1509"/>
      <c r="U67" s="1498" t="s">
        <v>19</v>
      </c>
      <c r="V67" s="1485" t="s">
        <v>19</v>
      </c>
      <c r="W67" s="1483" t="s">
        <v>1433</v>
      </c>
      <c r="X67" s="1482" t="s">
        <v>1471</v>
      </c>
      <c r="Y67" s="1486"/>
      <c r="Z67" s="1481"/>
      <c r="AA67" s="1481" t="s">
        <v>19</v>
      </c>
      <c r="AB67" s="1481" t="s">
        <v>19</v>
      </c>
      <c r="AC67" s="1481"/>
      <c r="AD67" s="1481"/>
      <c r="AE67" s="1481" t="s">
        <v>1674</v>
      </c>
      <c r="AF67" s="1487"/>
      <c r="AG67" s="1488" t="s">
        <v>1737</v>
      </c>
      <c r="AH67" s="1510"/>
      <c r="AI67" s="1510"/>
      <c r="AJ67" s="1510"/>
      <c r="AK67" s="1510"/>
      <c r="AL67" s="1510"/>
      <c r="AM67" s="1510"/>
      <c r="AN67" s="1510"/>
      <c r="AO67" s="2168" t="s">
        <v>1657</v>
      </c>
    </row>
    <row r="68" spans="1:42" s="409" customFormat="1" ht="18.75" customHeight="1" thickBot="1" x14ac:dyDescent="0.25">
      <c r="A68" s="1354"/>
      <c r="B68" s="1413" t="s">
        <v>1352</v>
      </c>
      <c r="C68" s="562" t="s">
        <v>1704</v>
      </c>
      <c r="D68" s="1449" t="s">
        <v>1679</v>
      </c>
      <c r="E68" s="1186">
        <v>2</v>
      </c>
      <c r="F68" s="1187"/>
      <c r="G68" s="1193">
        <v>20</v>
      </c>
      <c r="H68" s="1193"/>
      <c r="I68" s="1437">
        <f>SUM(F68:H68)</f>
        <v>20</v>
      </c>
      <c r="J68" s="753" t="s">
        <v>1409</v>
      </c>
      <c r="K68" s="754"/>
      <c r="L68" s="754"/>
      <c r="M68" s="754"/>
      <c r="N68" s="754"/>
      <c r="O68" s="1444" t="s">
        <v>19</v>
      </c>
      <c r="P68" s="536"/>
      <c r="Q68" s="1359" t="s">
        <v>1409</v>
      </c>
      <c r="R68" s="1360"/>
      <c r="S68" s="1360"/>
      <c r="T68" s="1417"/>
      <c r="U68" s="1446" t="s">
        <v>19</v>
      </c>
      <c r="V68" s="1311"/>
      <c r="W68" s="753" t="s">
        <v>1848</v>
      </c>
      <c r="X68" s="754"/>
      <c r="Y68" s="753"/>
      <c r="Z68" s="754"/>
      <c r="AA68" s="754"/>
      <c r="AB68" s="754"/>
      <c r="AC68" s="754"/>
      <c r="AD68" s="754"/>
      <c r="AE68" s="754"/>
      <c r="AF68" s="1307"/>
      <c r="AG68" s="1354"/>
      <c r="AO68" s="2169"/>
    </row>
    <row r="69" spans="1:42" s="409" customFormat="1" ht="16.5" customHeight="1" thickBot="1" x14ac:dyDescent="0.25">
      <c r="A69" s="1439"/>
      <c r="B69" s="619"/>
      <c r="C69" s="1362"/>
      <c r="E69" s="1363">
        <f>SUM(E60:E64,E66:E68)</f>
        <v>32</v>
      </c>
      <c r="F69" s="1450">
        <f>SUM(F60:F64,F66:F68)</f>
        <v>140</v>
      </c>
      <c r="G69" s="1274">
        <f>SUM(G60:G64,G66:G68)</f>
        <v>144</v>
      </c>
      <c r="H69" s="1274">
        <f>SUM(H60:H64,H66:H68)</f>
        <v>0</v>
      </c>
      <c r="I69" s="1233">
        <f>SUM(I60:I64,I67:I68)</f>
        <v>264</v>
      </c>
      <c r="J69" s="409" t="s">
        <v>1816</v>
      </c>
      <c r="O69" s="333"/>
      <c r="U69" s="333"/>
      <c r="AG69" s="1439"/>
      <c r="AO69" s="2169"/>
    </row>
    <row r="70" spans="1:42" s="409" customFormat="1" ht="21.75" customHeight="1" thickBot="1" x14ac:dyDescent="0.25">
      <c r="B70" s="619"/>
      <c r="C70" s="1362"/>
      <c r="E70" s="333"/>
      <c r="F70" s="333"/>
      <c r="G70" s="333"/>
      <c r="H70" s="333"/>
      <c r="I70" s="1365"/>
      <c r="J70" s="333"/>
      <c r="AO70" s="2169" t="s">
        <v>1671</v>
      </c>
    </row>
    <row r="71" spans="1:42" s="333" customFormat="1" ht="12.75" customHeight="1" thickBot="1" x14ac:dyDescent="0.25">
      <c r="A71" s="332" t="s">
        <v>19</v>
      </c>
      <c r="B71" s="409"/>
      <c r="C71" s="1278" t="s">
        <v>19</v>
      </c>
      <c r="D71" s="1278"/>
      <c r="E71" s="1279" t="s">
        <v>19</v>
      </c>
      <c r="F71" s="1278" t="s">
        <v>19</v>
      </c>
      <c r="G71" s="1278"/>
      <c r="H71" s="1278"/>
      <c r="I71" s="1280" t="s">
        <v>19</v>
      </c>
      <c r="J71" s="1440" t="s">
        <v>558</v>
      </c>
      <c r="K71" s="272"/>
      <c r="L71" s="272"/>
      <c r="M71" s="272"/>
      <c r="N71" s="272"/>
      <c r="O71" s="272"/>
      <c r="P71" s="272"/>
      <c r="Q71" s="272"/>
      <c r="R71" s="272"/>
      <c r="S71" s="272"/>
      <c r="T71" s="272"/>
      <c r="U71" s="272"/>
      <c r="V71" s="272"/>
      <c r="W71" s="272"/>
      <c r="X71" s="1281"/>
      <c r="Y71" s="1511" t="s">
        <v>19</v>
      </c>
      <c r="Z71" s="2177" t="s">
        <v>1656</v>
      </c>
      <c r="AA71" s="2177"/>
      <c r="AB71" s="2177"/>
      <c r="AC71" s="2177"/>
      <c r="AD71" s="2177"/>
      <c r="AE71" s="2177"/>
      <c r="AF71" s="2180"/>
      <c r="AG71" s="1470" t="s">
        <v>1657</v>
      </c>
      <c r="AO71" s="2175"/>
    </row>
    <row r="72" spans="1:42" s="1282" customFormat="1" ht="51" customHeight="1" thickBot="1" x14ac:dyDescent="0.25">
      <c r="A72" s="1517" t="s">
        <v>19</v>
      </c>
      <c r="B72" s="1276" t="s">
        <v>19</v>
      </c>
      <c r="C72" s="1277" t="s">
        <v>19</v>
      </c>
      <c r="D72" s="409"/>
      <c r="E72" s="333"/>
      <c r="F72" s="333"/>
      <c r="G72" s="333"/>
      <c r="H72" s="333"/>
      <c r="I72" s="333"/>
      <c r="J72" s="2152" t="s">
        <v>559</v>
      </c>
      <c r="K72" s="2153"/>
      <c r="L72" s="2153"/>
      <c r="M72" s="2153"/>
      <c r="N72" s="2153"/>
      <c r="O72" s="2154"/>
      <c r="P72" s="2154"/>
      <c r="Q72" s="2181" t="s">
        <v>560</v>
      </c>
      <c r="R72" s="2182"/>
      <c r="S72" s="2182"/>
      <c r="T72" s="2182"/>
      <c r="U72" s="2182"/>
      <c r="V72" s="2182"/>
      <c r="W72" s="2183"/>
      <c r="X72" s="2184" t="s">
        <v>1658</v>
      </c>
      <c r="Y72" s="2185"/>
      <c r="Z72" s="1293" t="s">
        <v>1659</v>
      </c>
      <c r="AA72" s="1294" t="s">
        <v>1660</v>
      </c>
      <c r="AB72" s="1294" t="s">
        <v>1661</v>
      </c>
      <c r="AC72" s="1294" t="s">
        <v>1662</v>
      </c>
      <c r="AD72" s="1294" t="s">
        <v>1663</v>
      </c>
      <c r="AE72" s="1294" t="s">
        <v>1664</v>
      </c>
      <c r="AF72" s="1294" t="s">
        <v>1665</v>
      </c>
      <c r="AG72" s="1295" t="s">
        <v>1666</v>
      </c>
      <c r="AH72" s="1471"/>
      <c r="AP72" s="1283" t="s">
        <v>1680</v>
      </c>
    </row>
    <row r="73" spans="1:42" s="332" customFormat="1" ht="23.25" customHeight="1" x14ac:dyDescent="0.2">
      <c r="A73" s="1516" t="s">
        <v>1657</v>
      </c>
      <c r="B73" s="1290" t="s">
        <v>19</v>
      </c>
      <c r="C73" s="1441" t="s">
        <v>1667</v>
      </c>
      <c r="D73" s="1368"/>
      <c r="E73" s="1369" t="s">
        <v>1668</v>
      </c>
      <c r="F73" s="2155" t="s">
        <v>1669</v>
      </c>
      <c r="G73" s="2156"/>
      <c r="H73" s="2156"/>
      <c r="I73" s="1425" t="s">
        <v>1670</v>
      </c>
      <c r="J73" s="2157" t="s">
        <v>561</v>
      </c>
      <c r="K73" s="2158"/>
      <c r="L73" s="2158"/>
      <c r="M73" s="2158"/>
      <c r="N73" s="2158"/>
      <c r="O73" s="2159" t="s">
        <v>562</v>
      </c>
      <c r="P73" s="2160"/>
      <c r="Q73" s="2171" t="s">
        <v>563</v>
      </c>
      <c r="R73" s="2172"/>
      <c r="S73" s="2172"/>
      <c r="T73" s="2172"/>
      <c r="U73" s="2186"/>
      <c r="V73" s="2173" t="s">
        <v>564</v>
      </c>
      <c r="W73" s="2174"/>
      <c r="X73" s="1985" t="s">
        <v>565</v>
      </c>
      <c r="Y73" s="2167"/>
      <c r="Z73" s="1293"/>
      <c r="AA73" s="1294"/>
      <c r="AB73" s="1294"/>
      <c r="AC73" s="1294"/>
      <c r="AD73" s="1294"/>
      <c r="AE73" s="1294"/>
      <c r="AF73" s="1294"/>
      <c r="AG73" s="1295"/>
      <c r="AH73" s="1471"/>
      <c r="AP73" s="1289" t="s">
        <v>1680</v>
      </c>
    </row>
    <row r="74" spans="1:42" s="409" customFormat="1" ht="15" customHeight="1" x14ac:dyDescent="0.2">
      <c r="A74" s="2136" t="s">
        <v>1841</v>
      </c>
      <c r="B74" s="1371"/>
      <c r="C74" s="1285"/>
      <c r="D74" s="1373"/>
      <c r="E74" s="1474"/>
      <c r="F74" s="1451"/>
      <c r="G74" s="1374"/>
      <c r="H74" s="1374"/>
      <c r="I74" s="1452"/>
      <c r="J74" s="301" t="s">
        <v>566</v>
      </c>
      <c r="K74" s="302" t="s">
        <v>567</v>
      </c>
      <c r="L74" s="302" t="s">
        <v>1624</v>
      </c>
      <c r="M74" s="302" t="s">
        <v>1807</v>
      </c>
      <c r="N74" s="302" t="s">
        <v>570</v>
      </c>
      <c r="O74" s="2138" t="s">
        <v>566</v>
      </c>
      <c r="P74" s="2139"/>
      <c r="Q74" s="1299" t="s">
        <v>566</v>
      </c>
      <c r="R74" s="1300" t="s">
        <v>567</v>
      </c>
      <c r="S74" s="1300" t="s">
        <v>1624</v>
      </c>
      <c r="T74" s="1300" t="s">
        <v>570</v>
      </c>
      <c r="U74" s="1300" t="s">
        <v>568</v>
      </c>
      <c r="V74" s="2161" t="s">
        <v>566</v>
      </c>
      <c r="W74" s="2162"/>
      <c r="X74" s="1987" t="s">
        <v>566</v>
      </c>
      <c r="Y74" s="2008"/>
      <c r="Z74" s="1302"/>
      <c r="AA74" s="1303"/>
      <c r="AB74" s="1303"/>
      <c r="AC74" s="1303"/>
      <c r="AD74" s="1303"/>
      <c r="AE74" s="1303"/>
      <c r="AF74" s="1303"/>
      <c r="AG74" s="1304"/>
      <c r="AH74" s="2163" t="s">
        <v>1671</v>
      </c>
      <c r="AP74" s="1202"/>
    </row>
    <row r="75" spans="1:42" s="409" customFormat="1" ht="21" customHeight="1" thickBot="1" x14ac:dyDescent="0.25">
      <c r="A75" s="2137"/>
      <c r="B75" s="1296" t="s">
        <v>1738</v>
      </c>
      <c r="C75" s="1284" t="s">
        <v>1739</v>
      </c>
      <c r="D75" s="303"/>
      <c r="E75" s="1332"/>
      <c r="F75" s="549" t="s">
        <v>7</v>
      </c>
      <c r="G75" s="536" t="s">
        <v>9</v>
      </c>
      <c r="H75" s="536" t="s">
        <v>10</v>
      </c>
      <c r="I75" s="537"/>
      <c r="J75" s="301" t="s">
        <v>573</v>
      </c>
      <c r="K75" s="302" t="s">
        <v>573</v>
      </c>
      <c r="L75" s="302" t="s">
        <v>573</v>
      </c>
      <c r="M75" s="302"/>
      <c r="N75" s="302" t="s">
        <v>573</v>
      </c>
      <c r="O75" s="301" t="s">
        <v>573</v>
      </c>
      <c r="P75" s="302" t="s">
        <v>574</v>
      </c>
      <c r="Q75" s="1299" t="s">
        <v>573</v>
      </c>
      <c r="R75" s="1300" t="s">
        <v>573</v>
      </c>
      <c r="S75" s="1300" t="s">
        <v>573</v>
      </c>
      <c r="T75" s="1475"/>
      <c r="U75" s="1475" t="s">
        <v>573</v>
      </c>
      <c r="V75" s="1299" t="s">
        <v>573</v>
      </c>
      <c r="W75" s="1300" t="s">
        <v>574</v>
      </c>
      <c r="X75" s="301" t="s">
        <v>573</v>
      </c>
      <c r="Y75" s="302" t="s">
        <v>574</v>
      </c>
      <c r="Z75" s="1313"/>
      <c r="AA75" s="1314"/>
      <c r="AB75" s="1314"/>
      <c r="AC75" s="1314"/>
      <c r="AD75" s="1314"/>
      <c r="AE75" s="1314"/>
      <c r="AF75" s="1314"/>
      <c r="AG75" s="1315"/>
      <c r="AH75" s="2164"/>
      <c r="AP75" s="1202"/>
    </row>
    <row r="76" spans="1:42" s="409" customFormat="1" ht="15" customHeight="1" x14ac:dyDescent="0.2">
      <c r="A76" s="1336" t="s">
        <v>19</v>
      </c>
      <c r="B76" s="1169" t="s">
        <v>1740</v>
      </c>
      <c r="C76" s="1185" t="s">
        <v>1821</v>
      </c>
      <c r="D76" s="1180" t="s">
        <v>1672</v>
      </c>
      <c r="E76" s="1189">
        <v>4</v>
      </c>
      <c r="F76" s="1171">
        <v>24</v>
      </c>
      <c r="G76" s="1172">
        <v>12</v>
      </c>
      <c r="H76" s="1172" t="s">
        <v>19</v>
      </c>
      <c r="I76" s="1382">
        <f>SUM(F76:H76)</f>
        <v>36</v>
      </c>
      <c r="J76" s="310" t="s">
        <v>1808</v>
      </c>
      <c r="K76" s="311" t="s">
        <v>1808</v>
      </c>
      <c r="L76" s="311" t="s">
        <v>1808</v>
      </c>
      <c r="M76" s="311">
        <v>0.8</v>
      </c>
      <c r="N76" s="1209"/>
      <c r="O76" s="310">
        <v>2</v>
      </c>
      <c r="P76" s="294" t="s">
        <v>909</v>
      </c>
      <c r="Q76" s="1329" t="s">
        <v>1809</v>
      </c>
      <c r="R76" s="1330" t="s">
        <v>1809</v>
      </c>
      <c r="S76" s="1330" t="s">
        <v>1809</v>
      </c>
      <c r="T76" s="1388"/>
      <c r="U76" s="1388"/>
      <c r="V76" s="1329">
        <v>2</v>
      </c>
      <c r="W76" s="1330" t="s">
        <v>909</v>
      </c>
      <c r="X76" s="310" t="s">
        <v>1433</v>
      </c>
      <c r="Y76" s="294" t="s">
        <v>1673</v>
      </c>
      <c r="Z76" s="809" t="s">
        <v>19</v>
      </c>
      <c r="AA76" s="1209" t="s">
        <v>1674</v>
      </c>
      <c r="AB76" s="1209"/>
      <c r="AC76" s="1209"/>
      <c r="AD76" s="1209"/>
      <c r="AE76" s="1209" t="s">
        <v>1674</v>
      </c>
      <c r="AF76" s="1209" t="s">
        <v>1674</v>
      </c>
      <c r="AG76" s="295" t="s">
        <v>19</v>
      </c>
      <c r="AH76" s="1431" t="s">
        <v>1741</v>
      </c>
      <c r="AP76" s="1202"/>
    </row>
    <row r="77" spans="1:42" s="409" customFormat="1" x14ac:dyDescent="0.2">
      <c r="A77" s="1471" t="s">
        <v>19</v>
      </c>
      <c r="B77" s="1169" t="s">
        <v>1742</v>
      </c>
      <c r="C77" s="1185" t="s">
        <v>1822</v>
      </c>
      <c r="D77" s="1180" t="s">
        <v>1672</v>
      </c>
      <c r="E77" s="1169">
        <v>4</v>
      </c>
      <c r="F77" s="1151">
        <v>30</v>
      </c>
      <c r="G77" s="620">
        <v>12</v>
      </c>
      <c r="H77" s="620"/>
      <c r="I77" s="1386">
        <f>SUM(F77:H77)</f>
        <v>42</v>
      </c>
      <c r="J77" s="310">
        <v>2</v>
      </c>
      <c r="K77" s="311"/>
      <c r="L77" s="311"/>
      <c r="M77" s="311">
        <v>1</v>
      </c>
      <c r="N77" s="311"/>
      <c r="O77" s="310">
        <v>2</v>
      </c>
      <c r="P77" s="294" t="s">
        <v>909</v>
      </c>
      <c r="Q77" s="1329">
        <v>2.5</v>
      </c>
      <c r="R77" s="1330"/>
      <c r="S77" s="1330"/>
      <c r="T77" s="1388"/>
      <c r="U77" s="1388"/>
      <c r="V77" s="1329">
        <v>2.5</v>
      </c>
      <c r="W77" s="1330" t="s">
        <v>909</v>
      </c>
      <c r="X77" s="310" t="s">
        <v>1460</v>
      </c>
      <c r="Y77" s="294" t="s">
        <v>1673</v>
      </c>
      <c r="Z77" s="310" t="s">
        <v>19</v>
      </c>
      <c r="AA77" s="311" t="s">
        <v>1674</v>
      </c>
      <c r="AB77" s="311" t="s">
        <v>19</v>
      </c>
      <c r="AC77" s="311" t="s">
        <v>19</v>
      </c>
      <c r="AD77" s="311" t="s">
        <v>19</v>
      </c>
      <c r="AE77" s="311" t="s">
        <v>1674</v>
      </c>
      <c r="AF77" s="311" t="s">
        <v>1674</v>
      </c>
      <c r="AG77" s="312" t="s">
        <v>19</v>
      </c>
      <c r="AH77" s="1431" t="s">
        <v>1741</v>
      </c>
      <c r="AP77" s="1202"/>
    </row>
    <row r="78" spans="1:42" s="409" customFormat="1" ht="15.75" customHeight="1" x14ac:dyDescent="0.2">
      <c r="A78" s="1336"/>
      <c r="B78" s="1169" t="s">
        <v>1743</v>
      </c>
      <c r="C78" s="1151" t="s">
        <v>1744</v>
      </c>
      <c r="D78" s="1180" t="s">
        <v>1672</v>
      </c>
      <c r="E78" s="1169">
        <v>4</v>
      </c>
      <c r="F78" s="1151">
        <v>30</v>
      </c>
      <c r="G78" s="620">
        <v>12</v>
      </c>
      <c r="H78" s="620"/>
      <c r="I78" s="1386">
        <f>SUM(F78:H78)</f>
        <v>42</v>
      </c>
      <c r="J78" s="301" t="s">
        <v>1812</v>
      </c>
      <c r="K78" s="302" t="s">
        <v>1812</v>
      </c>
      <c r="L78" s="302" t="s">
        <v>1812</v>
      </c>
      <c r="M78" s="302">
        <v>1</v>
      </c>
      <c r="N78" s="294"/>
      <c r="O78" s="301">
        <v>2.5</v>
      </c>
      <c r="P78" s="294" t="s">
        <v>909</v>
      </c>
      <c r="Q78" s="1299" t="s">
        <v>1817</v>
      </c>
      <c r="R78" s="1300" t="s">
        <v>1817</v>
      </c>
      <c r="S78" s="1330" t="s">
        <v>1817</v>
      </c>
      <c r="T78" s="1388"/>
      <c r="U78" s="1475"/>
      <c r="V78" s="1299">
        <v>2.5</v>
      </c>
      <c r="W78" s="1300" t="s">
        <v>909</v>
      </c>
      <c r="X78" s="310" t="s">
        <v>1460</v>
      </c>
      <c r="Y78" s="294" t="s">
        <v>1673</v>
      </c>
      <c r="Z78" s="293"/>
      <c r="AA78" s="294"/>
      <c r="AB78" s="294"/>
      <c r="AC78" s="294"/>
      <c r="AD78" s="294"/>
      <c r="AE78" s="294"/>
      <c r="AF78" s="294"/>
      <c r="AG78" s="295"/>
      <c r="AH78" s="1431" t="s">
        <v>1745</v>
      </c>
      <c r="AP78" s="1202" t="s">
        <v>1746</v>
      </c>
    </row>
    <row r="79" spans="1:42" s="409" customFormat="1" x14ac:dyDescent="0.2">
      <c r="A79" s="1336"/>
      <c r="B79" s="1169" t="s">
        <v>1747</v>
      </c>
      <c r="C79" s="1185" t="s">
        <v>1748</v>
      </c>
      <c r="D79" s="1180" t="s">
        <v>1672</v>
      </c>
      <c r="E79" s="1169">
        <v>4</v>
      </c>
      <c r="F79" s="1151">
        <v>24</v>
      </c>
      <c r="G79" s="620">
        <v>12</v>
      </c>
      <c r="H79" s="620" t="s">
        <v>19</v>
      </c>
      <c r="I79" s="1386">
        <f t="shared" ref="I79:I82" si="3">SUM(F79:H79)</f>
        <v>36</v>
      </c>
      <c r="J79" s="301">
        <v>1.6</v>
      </c>
      <c r="K79" s="302"/>
      <c r="L79" s="302"/>
      <c r="M79" s="302">
        <v>0.8</v>
      </c>
      <c r="N79" s="294"/>
      <c r="O79" s="301">
        <v>1.6</v>
      </c>
      <c r="P79" s="294" t="s">
        <v>909</v>
      </c>
      <c r="Q79" s="1299">
        <v>2</v>
      </c>
      <c r="R79" s="1300"/>
      <c r="S79" s="1330"/>
      <c r="T79" s="1388"/>
      <c r="U79" s="1475"/>
      <c r="V79" s="1299">
        <v>2</v>
      </c>
      <c r="W79" s="1300" t="s">
        <v>909</v>
      </c>
      <c r="X79" s="301" t="s">
        <v>1433</v>
      </c>
      <c r="Y79" s="294" t="s">
        <v>1673</v>
      </c>
      <c r="Z79" s="293"/>
      <c r="AA79" s="294"/>
      <c r="AB79" s="294"/>
      <c r="AC79" s="294"/>
      <c r="AD79" s="294"/>
      <c r="AE79" s="294"/>
      <c r="AF79" s="294"/>
      <c r="AG79" s="295"/>
      <c r="AH79" s="1431" t="s">
        <v>1749</v>
      </c>
      <c r="AP79" s="1202" t="s">
        <v>1718</v>
      </c>
    </row>
    <row r="80" spans="1:42" s="409" customFormat="1" ht="24" x14ac:dyDescent="0.2">
      <c r="A80" s="1336"/>
      <c r="B80" s="1169" t="s">
        <v>1743</v>
      </c>
      <c r="C80" s="1185" t="s">
        <v>1823</v>
      </c>
      <c r="D80" s="1180" t="s">
        <v>1676</v>
      </c>
      <c r="E80" s="1169">
        <v>3</v>
      </c>
      <c r="F80" s="1151">
        <v>24</v>
      </c>
      <c r="G80" s="620"/>
      <c r="H80" s="620"/>
      <c r="I80" s="1386">
        <f t="shared" si="3"/>
        <v>24</v>
      </c>
      <c r="J80" s="301"/>
      <c r="K80" s="302"/>
      <c r="L80" s="302"/>
      <c r="M80" s="302" t="s">
        <v>19</v>
      </c>
      <c r="N80" s="294"/>
      <c r="O80" s="301">
        <v>3</v>
      </c>
      <c r="P80" s="294" t="s">
        <v>909</v>
      </c>
      <c r="Q80" s="1299" t="s">
        <v>19</v>
      </c>
      <c r="R80" s="1300" t="s">
        <v>19</v>
      </c>
      <c r="S80" s="1300"/>
      <c r="T80" s="1475"/>
      <c r="U80" s="1475"/>
      <c r="V80" s="1299">
        <v>3</v>
      </c>
      <c r="W80" s="1300" t="s">
        <v>909</v>
      </c>
      <c r="X80" s="301" t="s">
        <v>1455</v>
      </c>
      <c r="Y80" s="294" t="s">
        <v>1673</v>
      </c>
      <c r="Z80" s="293"/>
      <c r="AA80" s="294"/>
      <c r="AB80" s="294"/>
      <c r="AC80" s="294"/>
      <c r="AD80" s="294"/>
      <c r="AE80" s="294"/>
      <c r="AF80" s="294"/>
      <c r="AG80" s="295"/>
      <c r="AH80" s="1336"/>
      <c r="AP80" s="1202"/>
    </row>
    <row r="81" spans="1:34" s="1489" customFormat="1" x14ac:dyDescent="0.2">
      <c r="A81" s="1488"/>
      <c r="B81" s="1492"/>
      <c r="C81" s="1491" t="s">
        <v>1839</v>
      </c>
      <c r="D81" s="1479" t="s">
        <v>1676</v>
      </c>
      <c r="E81" s="1492">
        <v>3</v>
      </c>
      <c r="F81" s="1493">
        <v>24</v>
      </c>
      <c r="G81" s="418">
        <v>12</v>
      </c>
      <c r="H81" s="418"/>
      <c r="I81" s="1480">
        <f t="shared" si="3"/>
        <v>36</v>
      </c>
      <c r="J81" s="1483" t="s">
        <v>1811</v>
      </c>
      <c r="K81" s="1482" t="s">
        <v>1811</v>
      </c>
      <c r="L81" s="1482" t="s">
        <v>1811</v>
      </c>
      <c r="M81" s="1482">
        <v>0.6</v>
      </c>
      <c r="N81" s="1481"/>
      <c r="O81" s="1483">
        <v>1.5</v>
      </c>
      <c r="P81" s="1481" t="s">
        <v>909</v>
      </c>
      <c r="Q81" s="1484" t="s">
        <v>1812</v>
      </c>
      <c r="R81" s="1485" t="s">
        <v>1812</v>
      </c>
      <c r="S81" s="1485" t="s">
        <v>1812</v>
      </c>
      <c r="T81" s="1512"/>
      <c r="U81" s="1512"/>
      <c r="V81" s="1484">
        <v>1.5</v>
      </c>
      <c r="W81" s="1485" t="s">
        <v>909</v>
      </c>
      <c r="X81" s="1483" t="s">
        <v>1455</v>
      </c>
      <c r="Y81" s="1481" t="s">
        <v>1673</v>
      </c>
      <c r="Z81" s="1486"/>
      <c r="AA81" s="1481"/>
      <c r="AB81" s="1481"/>
      <c r="AC81" s="1481"/>
      <c r="AD81" s="1481"/>
      <c r="AE81" s="1481"/>
      <c r="AF81" s="1481"/>
      <c r="AG81" s="1513"/>
      <c r="AH81" s="1488"/>
    </row>
    <row r="82" spans="1:34" s="1489" customFormat="1" ht="24" x14ac:dyDescent="0.2">
      <c r="A82" s="1488" t="s">
        <v>19</v>
      </c>
      <c r="B82" s="1477" t="s">
        <v>1079</v>
      </c>
      <c r="C82" s="1491" t="s">
        <v>1840</v>
      </c>
      <c r="D82" s="1479" t="s">
        <v>1676</v>
      </c>
      <c r="E82" s="1492">
        <v>2</v>
      </c>
      <c r="F82" s="1493">
        <v>0</v>
      </c>
      <c r="G82" s="418">
        <v>0</v>
      </c>
      <c r="H82" s="418">
        <v>20</v>
      </c>
      <c r="I82" s="1480">
        <f t="shared" si="3"/>
        <v>20</v>
      </c>
      <c r="J82" s="1486"/>
      <c r="K82" s="1481"/>
      <c r="L82" s="1481"/>
      <c r="M82" s="1481"/>
      <c r="N82" s="1482" t="s">
        <v>1409</v>
      </c>
      <c r="O82" s="1483"/>
      <c r="P82" s="1482"/>
      <c r="Q82" s="1484"/>
      <c r="R82" s="1485"/>
      <c r="S82" s="1508"/>
      <c r="T82" s="1509" t="s">
        <v>1409</v>
      </c>
      <c r="U82" s="1509"/>
      <c r="V82" s="1514"/>
      <c r="W82" s="1508"/>
      <c r="X82" s="1486" t="s">
        <v>1815</v>
      </c>
      <c r="Y82" s="1481"/>
      <c r="Z82" s="1486"/>
      <c r="AA82" s="1481"/>
      <c r="AB82" s="1481"/>
      <c r="AC82" s="1481"/>
      <c r="AD82" s="1481"/>
      <c r="AE82" s="1481"/>
      <c r="AF82" s="1481"/>
      <c r="AG82" s="1513" t="s">
        <v>1674</v>
      </c>
      <c r="AH82" s="1488" t="s">
        <v>1703</v>
      </c>
    </row>
    <row r="83" spans="1:34" s="409" customFormat="1" x14ac:dyDescent="0.2">
      <c r="A83" s="1336"/>
      <c r="B83" s="1334" t="s">
        <v>1677</v>
      </c>
      <c r="C83" s="1443" t="s">
        <v>1678</v>
      </c>
      <c r="D83" s="295"/>
      <c r="E83" s="1332"/>
      <c r="F83" s="1468"/>
      <c r="G83" s="302"/>
      <c r="H83" s="302"/>
      <c r="I83" s="303"/>
      <c r="J83" s="293"/>
      <c r="K83" s="294"/>
      <c r="L83" s="294"/>
      <c r="M83" s="294"/>
      <c r="N83" s="294"/>
      <c r="O83" s="293"/>
      <c r="P83" s="294"/>
      <c r="Q83" s="1198"/>
      <c r="R83" s="1199"/>
      <c r="S83" s="1199"/>
      <c r="T83" s="1203"/>
      <c r="U83" s="1203"/>
      <c r="V83" s="1198"/>
      <c r="W83" s="1199"/>
      <c r="X83" s="293"/>
      <c r="Y83" s="294"/>
      <c r="Z83" s="293"/>
      <c r="AA83" s="294"/>
      <c r="AB83" s="294"/>
      <c r="AC83" s="294"/>
      <c r="AD83" s="294"/>
      <c r="AE83" s="294"/>
      <c r="AF83" s="294"/>
      <c r="AG83" s="295"/>
      <c r="AH83" s="1336"/>
    </row>
    <row r="84" spans="1:34" s="409" customFormat="1" x14ac:dyDescent="0.2">
      <c r="A84" s="1336"/>
      <c r="B84" s="1169" t="s">
        <v>1750</v>
      </c>
      <c r="C84" s="1151" t="s">
        <v>1751</v>
      </c>
      <c r="D84" s="1180" t="s">
        <v>1679</v>
      </c>
      <c r="E84" s="1169">
        <v>2</v>
      </c>
      <c r="F84" s="1151" t="s">
        <v>19</v>
      </c>
      <c r="G84" s="620">
        <v>20</v>
      </c>
      <c r="H84" s="620"/>
      <c r="I84" s="1386">
        <f>SUM(F84:H84)</f>
        <v>20</v>
      </c>
      <c r="J84" s="301">
        <v>1</v>
      </c>
      <c r="K84" s="294" t="s">
        <v>1673</v>
      </c>
      <c r="L84" s="302"/>
      <c r="M84" s="302"/>
      <c r="N84" s="311"/>
      <c r="O84" s="301">
        <v>1</v>
      </c>
      <c r="P84" s="302"/>
      <c r="Q84" s="1299">
        <v>1</v>
      </c>
      <c r="R84" s="1300"/>
      <c r="S84" s="1300" t="s">
        <v>19</v>
      </c>
      <c r="T84" s="1475"/>
      <c r="U84" s="1475"/>
      <c r="V84" s="1299">
        <v>1</v>
      </c>
      <c r="W84" s="1300"/>
      <c r="X84" s="293" t="s">
        <v>1815</v>
      </c>
      <c r="Y84" s="311"/>
      <c r="Z84" s="293"/>
      <c r="AA84" s="294" t="s">
        <v>19</v>
      </c>
      <c r="AB84" s="294" t="s">
        <v>1674</v>
      </c>
      <c r="AC84" s="294"/>
      <c r="AD84" s="294"/>
      <c r="AE84" s="294"/>
      <c r="AF84" s="294"/>
      <c r="AG84" s="295"/>
      <c r="AH84" s="1336" t="s">
        <v>1752</v>
      </c>
    </row>
    <row r="85" spans="1:34" s="409" customFormat="1" ht="24.75" thickBot="1" x14ac:dyDescent="0.25">
      <c r="A85" s="1354"/>
      <c r="B85" s="1169" t="s">
        <v>1753</v>
      </c>
      <c r="C85" s="1185" t="s">
        <v>1754</v>
      </c>
      <c r="D85" s="1190" t="s">
        <v>1679</v>
      </c>
      <c r="E85" s="719">
        <v>4</v>
      </c>
      <c r="F85" s="1453"/>
      <c r="G85" s="1454">
        <v>20</v>
      </c>
      <c r="H85" s="1455"/>
      <c r="I85" s="1393">
        <f>SUM(F85:H85)</f>
        <v>20</v>
      </c>
      <c r="J85" s="301" t="s">
        <v>19</v>
      </c>
      <c r="K85" s="302" t="s">
        <v>19</v>
      </c>
      <c r="L85" s="311">
        <v>2</v>
      </c>
      <c r="M85" s="311"/>
      <c r="N85" s="311"/>
      <c r="O85" s="310"/>
      <c r="P85" s="311"/>
      <c r="Q85" s="1329" t="s">
        <v>19</v>
      </c>
      <c r="R85" s="1330" t="s">
        <v>19</v>
      </c>
      <c r="S85" s="1330" t="s">
        <v>19</v>
      </c>
      <c r="T85" s="1388"/>
      <c r="U85" s="1475">
        <v>2</v>
      </c>
      <c r="V85" s="1198"/>
      <c r="W85" s="1300"/>
      <c r="X85" s="2165" t="s">
        <v>1815</v>
      </c>
      <c r="Y85" s="2166"/>
      <c r="Z85" s="293"/>
      <c r="AA85" s="294"/>
      <c r="AB85" s="294" t="s">
        <v>1674</v>
      </c>
      <c r="AC85" s="294" t="s">
        <v>1674</v>
      </c>
      <c r="AD85" s="294"/>
      <c r="AE85" s="294"/>
      <c r="AF85" s="294"/>
      <c r="AG85" s="295"/>
      <c r="AH85" s="1336"/>
    </row>
    <row r="86" spans="1:34" s="409" customFormat="1" ht="12.75" thickBot="1" x14ac:dyDescent="0.25">
      <c r="E86" s="1407">
        <f>SUM(E76:E85)</f>
        <v>30</v>
      </c>
      <c r="F86" s="1447">
        <f>SUM(F76:F85)</f>
        <v>156</v>
      </c>
      <c r="G86" s="1447">
        <f>SUM(G76:G85)</f>
        <v>100</v>
      </c>
      <c r="H86" s="1447">
        <f>SUM(H76:H85)</f>
        <v>20</v>
      </c>
      <c r="I86" s="1419">
        <f>SUM(I76:I85)</f>
        <v>276</v>
      </c>
      <c r="J86" s="409" t="s">
        <v>1816</v>
      </c>
    </row>
  </sheetData>
  <mergeCells count="92">
    <mergeCell ref="Q56:V56"/>
    <mergeCell ref="W56:X56"/>
    <mergeCell ref="F57:H57"/>
    <mergeCell ref="J57:N57"/>
    <mergeCell ref="O57:P57"/>
    <mergeCell ref="Q57:T57"/>
    <mergeCell ref="U57:V57"/>
    <mergeCell ref="U25:V25"/>
    <mergeCell ref="W25:X25"/>
    <mergeCell ref="AG25:AG26"/>
    <mergeCell ref="J40:P40"/>
    <mergeCell ref="Q40:V40"/>
    <mergeCell ref="W40:X40"/>
    <mergeCell ref="B17:L17"/>
    <mergeCell ref="Y22:AF22"/>
    <mergeCell ref="C23:I23"/>
    <mergeCell ref="F24:H24"/>
    <mergeCell ref="J23:P23"/>
    <mergeCell ref="Q23:V23"/>
    <mergeCell ref="W23:X23"/>
    <mergeCell ref="J24:N24"/>
    <mergeCell ref="O24:P24"/>
    <mergeCell ref="Q24:T24"/>
    <mergeCell ref="U24:V24"/>
    <mergeCell ref="W24:X24"/>
    <mergeCell ref="B12:L12"/>
    <mergeCell ref="Y12:AL12"/>
    <mergeCell ref="B13:L13"/>
    <mergeCell ref="Y13:AL13"/>
    <mergeCell ref="Y15:AL15"/>
    <mergeCell ref="B7:L7"/>
    <mergeCell ref="B8:L8"/>
    <mergeCell ref="Y8:AL8"/>
    <mergeCell ref="B9:M9"/>
    <mergeCell ref="B11:L11"/>
    <mergeCell ref="Y1:AL1"/>
    <mergeCell ref="Y2:AL2"/>
    <mergeCell ref="Y3:AL3"/>
    <mergeCell ref="Y4:AL4"/>
    <mergeCell ref="Y5:AL5"/>
    <mergeCell ref="AO36:AO38"/>
    <mergeCell ref="Y39:AF39"/>
    <mergeCell ref="AG39:AG41"/>
    <mergeCell ref="AO39:AO40"/>
    <mergeCell ref="Y6:AL6"/>
    <mergeCell ref="Y16:AL16"/>
    <mergeCell ref="AG23:AG24"/>
    <mergeCell ref="AO70:AO71"/>
    <mergeCell ref="Z71:AF71"/>
    <mergeCell ref="Q72:W72"/>
    <mergeCell ref="X72:Y72"/>
    <mergeCell ref="Q73:U73"/>
    <mergeCell ref="V73:W73"/>
    <mergeCell ref="X73:Y73"/>
    <mergeCell ref="AO67:AO69"/>
    <mergeCell ref="J41:N41"/>
    <mergeCell ref="O41:P41"/>
    <mergeCell ref="Q41:T41"/>
    <mergeCell ref="U41:V41"/>
    <mergeCell ref="AG42:AG43"/>
    <mergeCell ref="W58:X58"/>
    <mergeCell ref="AO52:AO53"/>
    <mergeCell ref="AO54:AO55"/>
    <mergeCell ref="Y55:AF55"/>
    <mergeCell ref="AG55:AG57"/>
    <mergeCell ref="W41:X41"/>
    <mergeCell ref="O42:P42"/>
    <mergeCell ref="U42:V42"/>
    <mergeCell ref="W42:X42"/>
    <mergeCell ref="J56:P56"/>
    <mergeCell ref="V74:W74"/>
    <mergeCell ref="X74:Y74"/>
    <mergeCell ref="AH74:AH75"/>
    <mergeCell ref="X85:Y85"/>
    <mergeCell ref="W57:X57"/>
    <mergeCell ref="U58:V58"/>
    <mergeCell ref="AG58:AG59"/>
    <mergeCell ref="A58:A59"/>
    <mergeCell ref="A74:A75"/>
    <mergeCell ref="A25:A26"/>
    <mergeCell ref="A42:A43"/>
    <mergeCell ref="O74:P74"/>
    <mergeCell ref="O58:P58"/>
    <mergeCell ref="O25:P25"/>
    <mergeCell ref="E41:E42"/>
    <mergeCell ref="F41:H42"/>
    <mergeCell ref="I41:I42"/>
    <mergeCell ref="C56:I56"/>
    <mergeCell ref="J72:P72"/>
    <mergeCell ref="F73:H73"/>
    <mergeCell ref="J73:N73"/>
    <mergeCell ref="O73:P73"/>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54280-3122-4D74-8DE4-83B34515422E}">
  <dimension ref="A1:AY85"/>
  <sheetViews>
    <sheetView topLeftCell="A37" workbookViewId="0">
      <selection activeCell="R69" sqref="R69"/>
    </sheetView>
  </sheetViews>
  <sheetFormatPr baseColWidth="10" defaultColWidth="11.42578125" defaultRowHeight="12" x14ac:dyDescent="0.2"/>
  <cols>
    <col min="1" max="1" width="3.28515625" style="408" bestFit="1" customWidth="1"/>
    <col min="2" max="2" width="20.140625" style="408" customWidth="1"/>
    <col min="3" max="3" width="30.42578125" style="408" customWidth="1"/>
    <col min="4" max="4" width="4.28515625" style="408" customWidth="1"/>
    <col min="5" max="5" width="5.85546875" style="270" bestFit="1" customWidth="1"/>
    <col min="6" max="6" width="6.140625" style="408" customWidth="1"/>
    <col min="7" max="7" width="5.28515625" style="270" customWidth="1"/>
    <col min="8" max="8" width="5.42578125" style="270" customWidth="1"/>
    <col min="9" max="9" width="9.42578125" style="270" customWidth="1"/>
    <col min="10" max="10" width="7" style="270" customWidth="1"/>
    <col min="11" max="12" width="5.42578125" style="408" bestFit="1" customWidth="1"/>
    <col min="13" max="13" width="7.28515625" style="408" customWidth="1"/>
    <col min="14" max="14" width="5.85546875" style="408" customWidth="1"/>
    <col min="15" max="15" width="8.42578125" style="408" customWidth="1"/>
    <col min="16" max="17" width="7" style="408" customWidth="1"/>
    <col min="18" max="18" width="7.28515625" style="408" bestFit="1" customWidth="1"/>
    <col min="19" max="19" width="10.140625" style="408" customWidth="1"/>
    <col min="20" max="20" width="5.42578125" style="408" bestFit="1" customWidth="1"/>
    <col min="21" max="21" width="5.140625" style="408" customWidth="1"/>
    <col min="22" max="25" width="9.140625" style="408" customWidth="1"/>
    <col min="26" max="26" width="12.42578125" style="409" customWidth="1"/>
    <col min="27" max="27" width="12.7109375" style="409" customWidth="1"/>
    <col min="28" max="34" width="4.140625" style="408" customWidth="1"/>
    <col min="35" max="35" width="5.28515625" style="408" customWidth="1"/>
    <col min="36" max="36" width="15.7109375" style="408" customWidth="1"/>
    <col min="37" max="43" width="4.7109375" style="408" customWidth="1"/>
    <col min="44" max="44" width="3.7109375" style="408" hidden="1" customWidth="1"/>
    <col min="45" max="51" width="11.42578125" style="408" hidden="1" customWidth="1"/>
    <col min="52" max="52" width="19.85546875" style="408" customWidth="1"/>
    <col min="53" max="16384" width="11.42578125" style="408"/>
  </cols>
  <sheetData>
    <row r="1" spans="1:42" x14ac:dyDescent="0.2">
      <c r="F1" s="270"/>
      <c r="J1" s="408"/>
      <c r="AB1" s="1154" t="s">
        <v>1631</v>
      </c>
      <c r="AC1" s="2191" t="s">
        <v>1632</v>
      </c>
      <c r="AD1" s="2191"/>
      <c r="AE1" s="2191"/>
      <c r="AF1" s="2191"/>
      <c r="AG1" s="2191"/>
      <c r="AH1" s="2191"/>
      <c r="AI1" s="2191"/>
      <c r="AJ1" s="2191"/>
      <c r="AK1" s="2191"/>
      <c r="AL1" s="2191"/>
      <c r="AM1" s="2191"/>
      <c r="AN1" s="2191"/>
      <c r="AO1" s="2191"/>
      <c r="AP1" s="2191"/>
    </row>
    <row r="2" spans="1:42" x14ac:dyDescent="0.2">
      <c r="F2" s="270"/>
      <c r="J2" s="408"/>
      <c r="O2" s="1155" t="s">
        <v>1633</v>
      </c>
      <c r="AB2" s="1154" t="s">
        <v>1634</v>
      </c>
      <c r="AC2" s="2191" t="s">
        <v>1635</v>
      </c>
      <c r="AD2" s="2191"/>
      <c r="AE2" s="2191"/>
      <c r="AF2" s="2191"/>
      <c r="AG2" s="2191"/>
      <c r="AH2" s="2191"/>
      <c r="AI2" s="2191"/>
      <c r="AJ2" s="2191"/>
      <c r="AK2" s="2191"/>
      <c r="AL2" s="2191"/>
      <c r="AM2" s="2191"/>
      <c r="AN2" s="2191"/>
      <c r="AO2" s="2191"/>
      <c r="AP2" s="2191"/>
    </row>
    <row r="3" spans="1:42" x14ac:dyDescent="0.2">
      <c r="F3" s="270"/>
      <c r="J3" s="408"/>
      <c r="O3" s="1155" t="s">
        <v>1636</v>
      </c>
      <c r="AB3" s="1154" t="s">
        <v>1637</v>
      </c>
      <c r="AC3" s="2187" t="s">
        <v>1638</v>
      </c>
      <c r="AD3" s="2187"/>
      <c r="AE3" s="2187"/>
      <c r="AF3" s="2187"/>
      <c r="AG3" s="2187"/>
      <c r="AH3" s="2187"/>
      <c r="AI3" s="2187"/>
      <c r="AJ3" s="2187"/>
      <c r="AK3" s="2187"/>
      <c r="AL3" s="2187"/>
      <c r="AM3" s="2187"/>
      <c r="AN3" s="2187"/>
      <c r="AO3" s="2187"/>
      <c r="AP3" s="2187"/>
    </row>
    <row r="4" spans="1:42" x14ac:dyDescent="0.2">
      <c r="A4" s="1155"/>
      <c r="B4" s="1155"/>
      <c r="C4" s="1155"/>
      <c r="D4" s="1155"/>
      <c r="F4" s="1156"/>
      <c r="J4" s="408"/>
      <c r="O4" s="1155" t="s">
        <v>1825</v>
      </c>
      <c r="AB4" s="1154" t="s">
        <v>1640</v>
      </c>
      <c r="AC4" s="2187" t="s">
        <v>1641</v>
      </c>
      <c r="AD4" s="2187"/>
      <c r="AE4" s="2187"/>
      <c r="AF4" s="2187"/>
      <c r="AG4" s="2187"/>
      <c r="AH4" s="2187"/>
      <c r="AI4" s="2187"/>
      <c r="AJ4" s="2187"/>
      <c r="AK4" s="2187"/>
      <c r="AL4" s="2187"/>
      <c r="AM4" s="2187"/>
      <c r="AN4" s="2187"/>
      <c r="AO4" s="2187"/>
      <c r="AP4" s="2187"/>
    </row>
    <row r="5" spans="1:42" x14ac:dyDescent="0.2">
      <c r="A5" s="1155"/>
      <c r="B5" s="1155"/>
      <c r="C5" s="1155"/>
      <c r="D5" s="1155"/>
      <c r="F5" s="1156"/>
      <c r="J5" s="408"/>
      <c r="O5" s="409" t="s">
        <v>1826</v>
      </c>
      <c r="AB5" s="1154" t="s">
        <v>1642</v>
      </c>
      <c r="AC5" s="2187" t="s">
        <v>1643</v>
      </c>
      <c r="AD5" s="2187"/>
      <c r="AE5" s="2187"/>
      <c r="AF5" s="2187"/>
      <c r="AG5" s="2187"/>
      <c r="AH5" s="2187"/>
      <c r="AI5" s="2187"/>
      <c r="AJ5" s="2187"/>
      <c r="AK5" s="2187"/>
      <c r="AL5" s="2187"/>
      <c r="AM5" s="2187"/>
      <c r="AN5" s="2187"/>
      <c r="AO5" s="2187"/>
      <c r="AP5" s="2187"/>
    </row>
    <row r="6" spans="1:42" x14ac:dyDescent="0.2">
      <c r="A6" s="1155"/>
      <c r="B6" s="1155"/>
      <c r="C6" s="1155"/>
      <c r="D6" s="1155"/>
      <c r="F6" s="1156"/>
      <c r="J6" s="408"/>
      <c r="AB6" s="1154" t="s">
        <v>1644</v>
      </c>
      <c r="AC6" s="2187" t="s">
        <v>1645</v>
      </c>
      <c r="AD6" s="2187"/>
      <c r="AE6" s="2187"/>
      <c r="AF6" s="2187"/>
      <c r="AG6" s="2187"/>
      <c r="AH6" s="2187"/>
      <c r="AI6" s="2187"/>
      <c r="AJ6" s="2187"/>
      <c r="AK6" s="2187"/>
      <c r="AL6" s="2187"/>
      <c r="AM6" s="2187"/>
      <c r="AN6" s="2187"/>
      <c r="AO6" s="2187"/>
      <c r="AP6" s="2187"/>
    </row>
    <row r="7" spans="1:42" ht="16.5" customHeight="1" x14ac:dyDescent="0.2">
      <c r="A7" s="1155"/>
      <c r="B7" s="2192" t="s">
        <v>1646</v>
      </c>
      <c r="C7" s="2192"/>
      <c r="D7" s="2192"/>
      <c r="E7" s="2192"/>
      <c r="F7" s="2192"/>
      <c r="G7" s="2192"/>
      <c r="H7" s="2192"/>
      <c r="I7" s="2192"/>
      <c r="J7" s="2192"/>
      <c r="K7" s="2192"/>
      <c r="L7" s="2192"/>
      <c r="M7" s="407"/>
      <c r="AB7" s="721" t="s">
        <v>1647</v>
      </c>
      <c r="AC7" s="721" t="s">
        <v>1645</v>
      </c>
      <c r="AD7" s="721"/>
      <c r="AE7" s="721"/>
      <c r="AF7" s="721"/>
      <c r="AG7" s="721"/>
      <c r="AH7" s="721"/>
      <c r="AI7" s="721"/>
      <c r="AJ7" s="721"/>
      <c r="AK7" s="721"/>
      <c r="AL7" s="721"/>
      <c r="AM7" s="721"/>
      <c r="AN7" s="721"/>
      <c r="AO7" s="721"/>
      <c r="AP7" s="721"/>
    </row>
    <row r="8" spans="1:42" ht="15.75" customHeight="1" thickBot="1" x14ac:dyDescent="0.25">
      <c r="A8" s="1155"/>
      <c r="B8" s="2192" t="s">
        <v>1648</v>
      </c>
      <c r="C8" s="2192"/>
      <c r="D8" s="2192"/>
      <c r="E8" s="2192"/>
      <c r="F8" s="2192"/>
      <c r="G8" s="2192"/>
      <c r="H8" s="2192"/>
      <c r="I8" s="2192"/>
      <c r="J8" s="2192"/>
      <c r="K8" s="2192"/>
      <c r="L8" s="2192"/>
      <c r="M8" s="407"/>
      <c r="AB8" s="1154" t="s">
        <v>1649</v>
      </c>
      <c r="AC8" s="2187" t="s">
        <v>1650</v>
      </c>
      <c r="AD8" s="2187"/>
      <c r="AE8" s="2187"/>
      <c r="AF8" s="2187"/>
      <c r="AG8" s="2187"/>
      <c r="AH8" s="2187"/>
      <c r="AI8" s="2187"/>
      <c r="AJ8" s="2187"/>
      <c r="AK8" s="2187"/>
      <c r="AL8" s="2187"/>
      <c r="AM8" s="2187"/>
      <c r="AN8" s="2187"/>
      <c r="AO8" s="2187"/>
      <c r="AP8" s="2187"/>
    </row>
    <row r="9" spans="1:42" ht="97.5" customHeight="1" thickBot="1" x14ac:dyDescent="0.25">
      <c r="A9" s="1155"/>
      <c r="B9" s="2193" t="s">
        <v>1824</v>
      </c>
      <c r="C9" s="2194"/>
      <c r="D9" s="2194"/>
      <c r="E9" s="2194"/>
      <c r="F9" s="2194"/>
      <c r="G9" s="2194"/>
      <c r="H9" s="2194"/>
      <c r="I9" s="2194"/>
      <c r="J9" s="2194"/>
      <c r="K9" s="2194"/>
      <c r="L9" s="2194"/>
      <c r="M9" s="2230"/>
      <c r="AB9" s="729"/>
      <c r="AC9" s="1473"/>
      <c r="AD9" s="1473"/>
      <c r="AE9" s="1473"/>
      <c r="AF9" s="1473"/>
      <c r="AG9" s="1473"/>
      <c r="AH9" s="1473"/>
      <c r="AI9" s="1473"/>
      <c r="AJ9" s="1473"/>
      <c r="AK9" s="1473"/>
      <c r="AL9" s="1473"/>
      <c r="AM9" s="1473"/>
      <c r="AN9" s="1473"/>
      <c r="AO9" s="1473"/>
      <c r="AP9" s="1473"/>
    </row>
    <row r="10" spans="1:42" ht="9" customHeight="1" x14ac:dyDescent="0.2">
      <c r="A10" s="1155"/>
      <c r="B10" s="409"/>
      <c r="C10" s="409"/>
      <c r="D10" s="409"/>
      <c r="E10" s="333"/>
      <c r="F10" s="333"/>
      <c r="G10" s="333"/>
      <c r="H10" s="333"/>
      <c r="I10" s="333"/>
      <c r="J10" s="409"/>
      <c r="K10" s="409"/>
      <c r="L10" s="409"/>
      <c r="M10" s="407"/>
      <c r="AB10" s="729"/>
      <c r="AC10" s="1473"/>
      <c r="AD10" s="1473"/>
      <c r="AE10" s="1473"/>
      <c r="AF10" s="1473"/>
      <c r="AG10" s="1473"/>
      <c r="AH10" s="1473"/>
      <c r="AI10" s="1473"/>
      <c r="AJ10" s="1473"/>
      <c r="AK10" s="1473"/>
      <c r="AL10" s="1473"/>
      <c r="AM10" s="1473"/>
      <c r="AN10" s="1473"/>
      <c r="AO10" s="1473"/>
      <c r="AP10" s="1473"/>
    </row>
    <row r="11" spans="1:42" ht="25.5" customHeight="1" x14ac:dyDescent="0.2">
      <c r="A11" s="1155"/>
      <c r="B11" s="2192" t="s">
        <v>1651</v>
      </c>
      <c r="C11" s="2192"/>
      <c r="D11" s="2192"/>
      <c r="E11" s="2192"/>
      <c r="F11" s="2192"/>
      <c r="G11" s="2192"/>
      <c r="H11" s="2192"/>
      <c r="I11" s="2192"/>
      <c r="J11" s="2192"/>
      <c r="K11" s="2192"/>
      <c r="L11" s="2192"/>
      <c r="M11" s="407"/>
      <c r="AB11" s="729"/>
      <c r="AC11" s="1473"/>
      <c r="AD11" s="1473"/>
      <c r="AE11" s="1473"/>
      <c r="AF11" s="1473"/>
      <c r="AG11" s="1473"/>
      <c r="AH11" s="1473"/>
      <c r="AI11" s="1473"/>
      <c r="AJ11" s="1473"/>
      <c r="AK11" s="1473"/>
      <c r="AL11" s="1473"/>
      <c r="AM11" s="1473"/>
      <c r="AN11" s="1473"/>
      <c r="AO11" s="1473"/>
      <c r="AP11" s="1473"/>
    </row>
    <row r="12" spans="1:42" ht="9" customHeight="1" x14ac:dyDescent="0.2">
      <c r="A12" s="1155"/>
      <c r="B12" s="2192" t="s">
        <v>19</v>
      </c>
      <c r="C12" s="2192"/>
      <c r="D12" s="2192"/>
      <c r="E12" s="2192"/>
      <c r="F12" s="2192"/>
      <c r="G12" s="2192"/>
      <c r="H12" s="2192"/>
      <c r="I12" s="2192"/>
      <c r="J12" s="2192"/>
      <c r="K12" s="2192"/>
      <c r="L12" s="2192"/>
      <c r="M12" s="407"/>
      <c r="AB12" s="729"/>
      <c r="AC12" s="2188"/>
      <c r="AD12" s="2188"/>
      <c r="AE12" s="2188"/>
      <c r="AF12" s="2188"/>
      <c r="AG12" s="2188"/>
      <c r="AH12" s="2188"/>
      <c r="AI12" s="2188"/>
      <c r="AJ12" s="2188"/>
      <c r="AK12" s="2188"/>
      <c r="AL12" s="2188"/>
      <c r="AM12" s="2188"/>
      <c r="AN12" s="2188"/>
      <c r="AO12" s="2188"/>
      <c r="AP12" s="2188"/>
    </row>
    <row r="13" spans="1:42" ht="15" customHeight="1" x14ac:dyDescent="0.2">
      <c r="A13" s="1155"/>
      <c r="B13" s="2192" t="s">
        <v>1652</v>
      </c>
      <c r="C13" s="2192"/>
      <c r="D13" s="2192"/>
      <c r="E13" s="2192"/>
      <c r="F13" s="2192"/>
      <c r="G13" s="2192"/>
      <c r="H13" s="2192"/>
      <c r="I13" s="2192"/>
      <c r="J13" s="2192"/>
      <c r="K13" s="2192"/>
      <c r="L13" s="2192"/>
      <c r="M13" s="407"/>
      <c r="AB13" s="729"/>
      <c r="AC13" s="2188"/>
      <c r="AD13" s="2188"/>
      <c r="AE13" s="2188"/>
      <c r="AF13" s="2188"/>
      <c r="AG13" s="2188"/>
      <c r="AH13" s="2188"/>
      <c r="AI13" s="2188"/>
      <c r="AJ13" s="2188"/>
      <c r="AK13" s="2188"/>
      <c r="AL13" s="2188"/>
      <c r="AM13" s="2188"/>
      <c r="AN13" s="2188"/>
      <c r="AO13" s="2188"/>
      <c r="AP13" s="2188"/>
    </row>
    <row r="14" spans="1:42" s="1160" customFormat="1" ht="13.5" customHeight="1" x14ac:dyDescent="0.2">
      <c r="A14" s="1216"/>
      <c r="B14" s="1158" t="s">
        <v>1653</v>
      </c>
      <c r="C14" s="1472"/>
      <c r="D14" s="1472"/>
      <c r="E14" s="1472"/>
      <c r="F14" s="1472"/>
      <c r="G14" s="1472"/>
      <c r="H14" s="1472"/>
      <c r="I14" s="1472"/>
      <c r="J14" s="1472"/>
      <c r="K14" s="1472"/>
      <c r="L14" s="1472"/>
      <c r="M14" s="1159"/>
      <c r="Z14" s="1158"/>
      <c r="AA14" s="1158"/>
      <c r="AB14" s="143"/>
      <c r="AC14" s="143"/>
      <c r="AD14" s="143"/>
      <c r="AE14" s="143"/>
      <c r="AF14" s="143"/>
      <c r="AG14" s="143"/>
      <c r="AH14" s="143"/>
      <c r="AI14" s="143"/>
      <c r="AJ14" s="143"/>
      <c r="AK14" s="143"/>
      <c r="AL14" s="143"/>
      <c r="AM14" s="143"/>
      <c r="AN14" s="143"/>
      <c r="AO14" s="143"/>
      <c r="AP14" s="143"/>
    </row>
    <row r="15" spans="1:42" ht="11.25" customHeight="1" x14ac:dyDescent="0.2">
      <c r="A15" s="1155"/>
      <c r="B15" s="409" t="s">
        <v>1654</v>
      </c>
      <c r="C15" s="409"/>
      <c r="D15" s="409"/>
      <c r="E15" s="333"/>
      <c r="F15" s="333"/>
      <c r="G15" s="333"/>
      <c r="H15" s="333"/>
      <c r="I15" s="333"/>
      <c r="J15" s="409"/>
      <c r="K15" s="409"/>
      <c r="L15" s="409"/>
      <c r="M15" s="407"/>
      <c r="AB15" s="729"/>
      <c r="AC15" s="2188"/>
      <c r="AD15" s="2188"/>
      <c r="AE15" s="2188"/>
      <c r="AF15" s="2188"/>
      <c r="AG15" s="2188"/>
      <c r="AH15" s="2188"/>
      <c r="AI15" s="2188"/>
      <c r="AJ15" s="2188"/>
      <c r="AK15" s="2188"/>
      <c r="AL15" s="2188"/>
      <c r="AM15" s="2188"/>
      <c r="AN15" s="2188"/>
      <c r="AO15" s="2188"/>
      <c r="AP15" s="2188"/>
    </row>
    <row r="16" spans="1:42" ht="10.5" customHeight="1" x14ac:dyDescent="0.2">
      <c r="A16" s="1155"/>
      <c r="B16" s="409" t="s">
        <v>19</v>
      </c>
      <c r="C16" s="409"/>
      <c r="D16" s="409"/>
      <c r="E16" s="333"/>
      <c r="F16" s="333"/>
      <c r="G16" s="333"/>
      <c r="H16" s="333"/>
      <c r="I16" s="333"/>
      <c r="J16" s="409"/>
      <c r="K16" s="409"/>
      <c r="L16" s="409"/>
      <c r="M16" s="407"/>
      <c r="AB16" s="729"/>
      <c r="AC16" s="2188"/>
      <c r="AD16" s="2188"/>
      <c r="AE16" s="2188"/>
      <c r="AF16" s="2188"/>
      <c r="AG16" s="2188"/>
      <c r="AH16" s="2188"/>
      <c r="AI16" s="2188"/>
      <c r="AJ16" s="2188"/>
      <c r="AK16" s="2188"/>
      <c r="AL16" s="2188"/>
      <c r="AM16" s="2188"/>
      <c r="AN16" s="2188"/>
      <c r="AO16" s="2188"/>
      <c r="AP16" s="2188"/>
    </row>
    <row r="17" spans="1:44" ht="23.25" customHeight="1" x14ac:dyDescent="0.2">
      <c r="A17" s="1155"/>
      <c r="B17" s="2195" t="s">
        <v>1655</v>
      </c>
      <c r="C17" s="2195"/>
      <c r="D17" s="2195"/>
      <c r="E17" s="2195"/>
      <c r="F17" s="2195"/>
      <c r="G17" s="2195"/>
      <c r="H17" s="2195"/>
      <c r="I17" s="2195"/>
      <c r="J17" s="2195"/>
      <c r="K17" s="2195"/>
      <c r="L17" s="2195"/>
      <c r="M17" s="407"/>
      <c r="AB17" s="729"/>
      <c r="AC17" s="1473"/>
      <c r="AD17" s="1473"/>
      <c r="AE17" s="1473"/>
      <c r="AF17" s="1473"/>
      <c r="AG17" s="1473"/>
      <c r="AH17" s="1473"/>
      <c r="AI17" s="1473"/>
      <c r="AJ17" s="1473"/>
      <c r="AK17" s="1473"/>
      <c r="AL17" s="1473"/>
      <c r="AM17" s="1473"/>
      <c r="AN17" s="1473"/>
      <c r="AO17" s="1473"/>
      <c r="AP17" s="1473"/>
    </row>
    <row r="18" spans="1:44" x14ac:dyDescent="0.2">
      <c r="A18" s="270"/>
      <c r="B18" s="409" t="s">
        <v>19</v>
      </c>
      <c r="C18" s="270"/>
      <c r="D18" s="270"/>
      <c r="F18" s="270"/>
      <c r="J18" s="408"/>
    </row>
    <row r="21" spans="1:44" x14ac:dyDescent="0.2">
      <c r="A21" s="270"/>
      <c r="B21" s="270"/>
      <c r="C21" s="270"/>
      <c r="D21" s="270"/>
    </row>
    <row r="22" spans="1:44" ht="21.75" customHeight="1" thickBot="1" x14ac:dyDescent="0.25">
      <c r="A22" s="1538"/>
      <c r="B22" s="143"/>
      <c r="C22" s="1152"/>
      <c r="F22" s="300"/>
      <c r="G22" s="300"/>
      <c r="H22" s="300"/>
      <c r="I22" s="1153"/>
      <c r="AR22" s="1269" t="s">
        <v>1671</v>
      </c>
    </row>
    <row r="23" spans="1:44" s="1282" customFormat="1" ht="44.25" customHeight="1" thickBot="1" x14ac:dyDescent="0.25">
      <c r="A23" s="1217"/>
      <c r="B23" s="1276" t="s">
        <v>1759</v>
      </c>
      <c r="C23" s="1277" t="s">
        <v>1760</v>
      </c>
      <c r="D23" s="1278"/>
      <c r="E23" s="1279" t="s">
        <v>19</v>
      </c>
      <c r="F23" s="1278" t="s">
        <v>19</v>
      </c>
      <c r="G23" s="1278"/>
      <c r="H23" s="1278"/>
      <c r="I23" s="1280" t="s">
        <v>19</v>
      </c>
      <c r="J23" s="1281" t="s">
        <v>558</v>
      </c>
      <c r="K23" s="1220"/>
      <c r="L23" s="1220"/>
      <c r="M23" s="1220"/>
      <c r="N23" s="1220"/>
      <c r="O23" s="1220"/>
      <c r="P23" s="1220"/>
      <c r="Q23" s="1220"/>
      <c r="R23" s="1220"/>
      <c r="S23" s="1220"/>
      <c r="T23" s="1220"/>
      <c r="U23" s="1220"/>
      <c r="V23" s="1220"/>
      <c r="W23" s="1220"/>
      <c r="X23" s="1220"/>
      <c r="Y23" s="1220"/>
      <c r="Z23" s="1220"/>
      <c r="AA23" s="1220"/>
      <c r="AB23" s="2223" t="s">
        <v>1656</v>
      </c>
      <c r="AC23" s="2224"/>
      <c r="AD23" s="2224"/>
      <c r="AE23" s="2224"/>
      <c r="AF23" s="2224"/>
      <c r="AG23" s="2224"/>
      <c r="AH23" s="2224"/>
      <c r="AI23" s="2225"/>
      <c r="AJ23" s="2226" t="s">
        <v>1657</v>
      </c>
      <c r="AR23" s="1283" t="s">
        <v>1680</v>
      </c>
    </row>
    <row r="24" spans="1:44" s="332" customFormat="1" ht="33" customHeight="1" thickBot="1" x14ac:dyDescent="0.25">
      <c r="A24" s="1217"/>
      <c r="B24" s="1284" t="s">
        <v>19</v>
      </c>
      <c r="C24" s="1285" t="s">
        <v>19</v>
      </c>
      <c r="D24" s="409"/>
      <c r="E24" s="333"/>
      <c r="F24" s="333"/>
      <c r="G24" s="333"/>
      <c r="H24" s="333"/>
      <c r="I24" s="333"/>
      <c r="J24" s="2196" t="s">
        <v>559</v>
      </c>
      <c r="K24" s="2197"/>
      <c r="L24" s="2197"/>
      <c r="M24" s="2197"/>
      <c r="N24" s="2197"/>
      <c r="O24" s="2197"/>
      <c r="P24" s="2197"/>
      <c r="Q24" s="2197"/>
      <c r="R24" s="2181" t="s">
        <v>560</v>
      </c>
      <c r="S24" s="2182"/>
      <c r="T24" s="2182"/>
      <c r="U24" s="2182"/>
      <c r="V24" s="2182"/>
      <c r="W24" s="2182"/>
      <c r="X24" s="2182"/>
      <c r="Y24" s="2182"/>
      <c r="Z24" s="2219" t="s">
        <v>1658</v>
      </c>
      <c r="AA24" s="2220"/>
      <c r="AB24" s="1286" t="s">
        <v>1659</v>
      </c>
      <c r="AC24" s="1287" t="s">
        <v>1660</v>
      </c>
      <c r="AD24" s="1287" t="s">
        <v>1661</v>
      </c>
      <c r="AE24" s="1287" t="s">
        <v>1662</v>
      </c>
      <c r="AF24" s="1287" t="s">
        <v>1663</v>
      </c>
      <c r="AG24" s="1287" t="s">
        <v>1664</v>
      </c>
      <c r="AH24" s="1287" t="s">
        <v>1665</v>
      </c>
      <c r="AI24" s="1288" t="s">
        <v>1666</v>
      </c>
      <c r="AJ24" s="2169"/>
      <c r="AR24" s="1289" t="s">
        <v>1680</v>
      </c>
    </row>
    <row r="25" spans="1:44" s="409" customFormat="1" ht="27.75" customHeight="1" thickBot="1" x14ac:dyDescent="0.25">
      <c r="A25" s="1217"/>
      <c r="B25" s="1290" t="s">
        <v>19</v>
      </c>
      <c r="C25" s="1291" t="s">
        <v>1667</v>
      </c>
      <c r="D25" s="1292"/>
      <c r="E25" s="2140" t="s">
        <v>1668</v>
      </c>
      <c r="F25" s="2142" t="s">
        <v>1669</v>
      </c>
      <c r="G25" s="2143"/>
      <c r="H25" s="2231"/>
      <c r="I25" s="2143" t="s">
        <v>1670</v>
      </c>
      <c r="J25" s="2198" t="s">
        <v>561</v>
      </c>
      <c r="K25" s="2199"/>
      <c r="L25" s="2199"/>
      <c r="M25" s="2233"/>
      <c r="N25" s="2198" t="s">
        <v>562</v>
      </c>
      <c r="O25" s="2199"/>
      <c r="P25" s="2199"/>
      <c r="Q25" s="2233"/>
      <c r="R25" s="2173" t="s">
        <v>563</v>
      </c>
      <c r="S25" s="2174"/>
      <c r="T25" s="2174"/>
      <c r="U25" s="2200"/>
      <c r="V25" s="2173" t="s">
        <v>564</v>
      </c>
      <c r="W25" s="2174"/>
      <c r="X25" s="2174"/>
      <c r="Y25" s="2200"/>
      <c r="Z25" s="2221" t="s">
        <v>565</v>
      </c>
      <c r="AA25" s="2222"/>
      <c r="AB25" s="1293"/>
      <c r="AC25" s="1294"/>
      <c r="AD25" s="1294"/>
      <c r="AE25" s="1294"/>
      <c r="AF25" s="1294"/>
      <c r="AG25" s="1294"/>
      <c r="AH25" s="1294"/>
      <c r="AI25" s="1295"/>
      <c r="AJ25" s="2175"/>
      <c r="AR25" s="1202"/>
    </row>
    <row r="26" spans="1:44" s="409" customFormat="1" ht="21" customHeight="1" x14ac:dyDescent="0.2">
      <c r="A26" s="1217"/>
      <c r="B26" s="1296" t="s">
        <v>19</v>
      </c>
      <c r="C26" s="1297" t="s">
        <v>19</v>
      </c>
      <c r="D26" s="1298"/>
      <c r="E26" s="2141"/>
      <c r="F26" s="2145"/>
      <c r="G26" s="2146"/>
      <c r="H26" s="2232"/>
      <c r="I26" s="2146"/>
      <c r="J26" s="301" t="s">
        <v>566</v>
      </c>
      <c r="K26" s="302" t="s">
        <v>567</v>
      </c>
      <c r="L26" s="302" t="s">
        <v>568</v>
      </c>
      <c r="M26" s="303" t="s">
        <v>570</v>
      </c>
      <c r="N26" s="1987" t="s">
        <v>566</v>
      </c>
      <c r="O26" s="2008"/>
      <c r="P26" s="1997" t="s">
        <v>567</v>
      </c>
      <c r="Q26" s="1988"/>
      <c r="R26" s="1299" t="s">
        <v>566</v>
      </c>
      <c r="S26" s="1300" t="s">
        <v>567</v>
      </c>
      <c r="T26" s="1475" t="s">
        <v>568</v>
      </c>
      <c r="U26" s="1301" t="s">
        <v>570</v>
      </c>
      <c r="V26" s="2161" t="s">
        <v>566</v>
      </c>
      <c r="W26" s="2162"/>
      <c r="X26" s="2208" t="s">
        <v>572</v>
      </c>
      <c r="Y26" s="2234"/>
      <c r="Z26" s="2235" t="s">
        <v>566</v>
      </c>
      <c r="AA26" s="2236"/>
      <c r="AB26" s="1302"/>
      <c r="AC26" s="1303"/>
      <c r="AD26" s="1303"/>
      <c r="AE26" s="1303"/>
      <c r="AF26" s="1303"/>
      <c r="AG26" s="1303"/>
      <c r="AH26" s="1303"/>
      <c r="AI26" s="1304"/>
      <c r="AJ26" s="2213" t="s">
        <v>1671</v>
      </c>
      <c r="AR26" s="1202"/>
    </row>
    <row r="27" spans="1:44" s="409" customFormat="1" ht="29.25" customHeight="1" thickBot="1" x14ac:dyDescent="0.25">
      <c r="A27" s="1217"/>
      <c r="B27" s="1305" t="s">
        <v>1761</v>
      </c>
      <c r="C27" s="1306" t="s">
        <v>1725</v>
      </c>
      <c r="D27" s="1307"/>
      <c r="E27" s="1308"/>
      <c r="F27" s="549" t="s">
        <v>7</v>
      </c>
      <c r="G27" s="536" t="s">
        <v>9</v>
      </c>
      <c r="H27" s="537" t="s">
        <v>10</v>
      </c>
      <c r="I27" s="1309"/>
      <c r="J27" s="549" t="s">
        <v>573</v>
      </c>
      <c r="K27" s="536" t="s">
        <v>573</v>
      </c>
      <c r="L27" s="536" t="s">
        <v>573</v>
      </c>
      <c r="M27" s="537" t="s">
        <v>573</v>
      </c>
      <c r="N27" s="549" t="s">
        <v>573</v>
      </c>
      <c r="O27" s="536" t="s">
        <v>574</v>
      </c>
      <c r="P27" s="536" t="s">
        <v>573</v>
      </c>
      <c r="Q27" s="537" t="s">
        <v>574</v>
      </c>
      <c r="R27" s="1310" t="s">
        <v>573</v>
      </c>
      <c r="S27" s="1311" t="s">
        <v>573</v>
      </c>
      <c r="T27" s="1311" t="s">
        <v>573</v>
      </c>
      <c r="U27" s="1312" t="s">
        <v>573</v>
      </c>
      <c r="V27" s="1310" t="s">
        <v>573</v>
      </c>
      <c r="W27" s="1311" t="s">
        <v>574</v>
      </c>
      <c r="X27" s="1311" t="s">
        <v>573</v>
      </c>
      <c r="Y27" s="1312" t="s">
        <v>574</v>
      </c>
      <c r="Z27" s="549" t="s">
        <v>573</v>
      </c>
      <c r="AA27" s="537" t="s">
        <v>574</v>
      </c>
      <c r="AB27" s="1313"/>
      <c r="AC27" s="1314"/>
      <c r="AD27" s="1314"/>
      <c r="AE27" s="1314"/>
      <c r="AF27" s="1314"/>
      <c r="AG27" s="1314"/>
      <c r="AH27" s="1314"/>
      <c r="AI27" s="1315"/>
      <c r="AJ27" s="2214"/>
      <c r="AR27" s="1202"/>
    </row>
    <row r="28" spans="1:44" s="409" customFormat="1" ht="15" customHeight="1" x14ac:dyDescent="0.2">
      <c r="A28" s="1217"/>
      <c r="B28" s="1189" t="s">
        <v>1456</v>
      </c>
      <c r="C28" s="1316" t="s">
        <v>287</v>
      </c>
      <c r="D28" s="1189" t="s">
        <v>1672</v>
      </c>
      <c r="E28" s="1189">
        <v>6</v>
      </c>
      <c r="F28" s="1317">
        <v>26</v>
      </c>
      <c r="G28" s="1318">
        <v>26</v>
      </c>
      <c r="H28" s="1270"/>
      <c r="I28" s="1319">
        <f>SUM(F28:H28)</f>
        <v>52</v>
      </c>
      <c r="J28" s="1218">
        <v>3</v>
      </c>
      <c r="K28" s="1320"/>
      <c r="L28" s="1320"/>
      <c r="M28" s="1321"/>
      <c r="N28" s="1218">
        <v>3</v>
      </c>
      <c r="O28" s="1219" t="s">
        <v>1529</v>
      </c>
      <c r="P28" s="1320"/>
      <c r="Q28" s="1321"/>
      <c r="R28" s="1322"/>
      <c r="S28" s="1323"/>
      <c r="T28" s="1539"/>
      <c r="U28" s="1324"/>
      <c r="V28" s="1322">
        <v>6</v>
      </c>
      <c r="W28" s="1323" t="s">
        <v>1529</v>
      </c>
      <c r="X28" s="1325"/>
      <c r="Y28" s="1324"/>
      <c r="Z28" s="1218">
        <v>6</v>
      </c>
      <c r="AA28" s="1271" t="s">
        <v>908</v>
      </c>
      <c r="AB28" s="1326" t="s">
        <v>19</v>
      </c>
      <c r="AC28" s="1320"/>
      <c r="AD28" s="1320"/>
      <c r="AE28" s="1320"/>
      <c r="AF28" s="1320"/>
      <c r="AG28" s="1320"/>
      <c r="AH28" s="1219" t="s">
        <v>1674</v>
      </c>
      <c r="AI28" s="527" t="s">
        <v>1674</v>
      </c>
      <c r="AJ28" s="1470" t="s">
        <v>1726</v>
      </c>
      <c r="AR28" s="1202"/>
    </row>
    <row r="29" spans="1:44" s="409" customFormat="1" x14ac:dyDescent="0.2">
      <c r="A29" s="1217"/>
      <c r="B29" s="1169" t="s">
        <v>1457</v>
      </c>
      <c r="C29" s="1327" t="s">
        <v>288</v>
      </c>
      <c r="D29" s="1169" t="s">
        <v>1672</v>
      </c>
      <c r="E29" s="1169">
        <v>6</v>
      </c>
      <c r="F29" s="563">
        <v>26</v>
      </c>
      <c r="G29" s="1151">
        <v>26</v>
      </c>
      <c r="H29" s="1272"/>
      <c r="I29" s="1328">
        <f>SUM(F29:H29)</f>
        <v>52</v>
      </c>
      <c r="J29" s="310">
        <v>3</v>
      </c>
      <c r="K29" s="311"/>
      <c r="L29" s="311"/>
      <c r="M29" s="312"/>
      <c r="N29" s="310">
        <v>3</v>
      </c>
      <c r="O29" s="311" t="s">
        <v>1529</v>
      </c>
      <c r="P29" s="311" t="s">
        <v>19</v>
      </c>
      <c r="Q29" s="312" t="s">
        <v>19</v>
      </c>
      <c r="R29" s="1329"/>
      <c r="S29" s="1330"/>
      <c r="T29" s="1388"/>
      <c r="U29" s="1331"/>
      <c r="V29" s="1329">
        <v>6</v>
      </c>
      <c r="W29" s="1330" t="s">
        <v>1529</v>
      </c>
      <c r="X29" s="1330"/>
      <c r="Y29" s="1331"/>
      <c r="Z29" s="310">
        <v>6</v>
      </c>
      <c r="AA29" s="312" t="s">
        <v>1471</v>
      </c>
      <c r="AB29" s="310" t="s">
        <v>19</v>
      </c>
      <c r="AC29" s="311"/>
      <c r="AD29" s="311" t="s">
        <v>19</v>
      </c>
      <c r="AE29" s="311" t="s">
        <v>19</v>
      </c>
      <c r="AF29" s="311" t="s">
        <v>19</v>
      </c>
      <c r="AG29" s="311"/>
      <c r="AH29" s="311" t="s">
        <v>1674</v>
      </c>
      <c r="AI29" s="312" t="s">
        <v>1674</v>
      </c>
      <c r="AJ29" s="1471" t="s">
        <v>1727</v>
      </c>
      <c r="AR29" s="1202"/>
    </row>
    <row r="30" spans="1:44" s="409" customFormat="1" x14ac:dyDescent="0.2">
      <c r="B30" s="1169" t="s">
        <v>1458</v>
      </c>
      <c r="C30" s="1327" t="s">
        <v>1762</v>
      </c>
      <c r="D30" s="1169" t="s">
        <v>1672</v>
      </c>
      <c r="E30" s="1169">
        <v>6</v>
      </c>
      <c r="F30" s="563">
        <v>26</v>
      </c>
      <c r="G30" s="1151">
        <v>26</v>
      </c>
      <c r="H30" s="1272"/>
      <c r="I30" s="1328">
        <f>SUM(F30:H30)</f>
        <v>52</v>
      </c>
      <c r="J30" s="310">
        <v>3</v>
      </c>
      <c r="K30" s="311"/>
      <c r="L30" s="311"/>
      <c r="M30" s="312"/>
      <c r="N30" s="310">
        <v>3</v>
      </c>
      <c r="O30" s="311" t="s">
        <v>1529</v>
      </c>
      <c r="P30" s="294"/>
      <c r="Q30" s="295"/>
      <c r="R30" s="1198"/>
      <c r="S30" s="1199"/>
      <c r="T30" s="1203"/>
      <c r="U30" s="1200"/>
      <c r="V30" s="1329">
        <v>6</v>
      </c>
      <c r="W30" s="1330" t="s">
        <v>1529</v>
      </c>
      <c r="X30" s="1199"/>
      <c r="Y30" s="1200"/>
      <c r="Z30" s="310">
        <v>6</v>
      </c>
      <c r="AA30" s="312" t="s">
        <v>1471</v>
      </c>
      <c r="AB30" s="293"/>
      <c r="AC30" s="294"/>
      <c r="AD30" s="294"/>
      <c r="AE30" s="294"/>
      <c r="AF30" s="294"/>
      <c r="AG30" s="294"/>
      <c r="AH30" s="311" t="s">
        <v>1674</v>
      </c>
      <c r="AI30" s="312" t="s">
        <v>1674</v>
      </c>
      <c r="AJ30" s="1471" t="s">
        <v>1763</v>
      </c>
      <c r="AR30" s="1202" t="s">
        <v>1715</v>
      </c>
    </row>
    <row r="31" spans="1:44" s="409" customFormat="1" x14ac:dyDescent="0.2">
      <c r="B31" s="1169" t="s">
        <v>1764</v>
      </c>
      <c r="C31" s="1327" t="s">
        <v>1765</v>
      </c>
      <c r="D31" s="1169" t="s">
        <v>1676</v>
      </c>
      <c r="E31" s="1169">
        <v>3</v>
      </c>
      <c r="F31" s="563">
        <v>13</v>
      </c>
      <c r="G31" s="1151">
        <v>13</v>
      </c>
      <c r="H31" s="1272"/>
      <c r="I31" s="1328">
        <f t="shared" ref="I31:I32" si="0">SUM(F31:H31)</f>
        <v>26</v>
      </c>
      <c r="J31" s="301">
        <v>1.5</v>
      </c>
      <c r="K31" s="294"/>
      <c r="L31" s="294"/>
      <c r="M31" s="295"/>
      <c r="N31" s="301">
        <v>1.5</v>
      </c>
      <c r="O31" s="302" t="s">
        <v>1529</v>
      </c>
      <c r="P31" s="294"/>
      <c r="Q31" s="295"/>
      <c r="R31" s="1198"/>
      <c r="S31" s="1199"/>
      <c r="T31" s="1203"/>
      <c r="U31" s="1200"/>
      <c r="V31" s="1329">
        <v>3</v>
      </c>
      <c r="W31" s="1330" t="s">
        <v>1529</v>
      </c>
      <c r="X31" s="1199"/>
      <c r="Y31" s="1200"/>
      <c r="Z31" s="301">
        <v>3</v>
      </c>
      <c r="AA31" s="303" t="s">
        <v>1471</v>
      </c>
      <c r="AB31" s="293"/>
      <c r="AC31" s="294"/>
      <c r="AD31" s="294"/>
      <c r="AE31" s="294"/>
      <c r="AF31" s="294"/>
      <c r="AG31" s="294"/>
      <c r="AH31" s="302" t="s">
        <v>1674</v>
      </c>
      <c r="AI31" s="303" t="s">
        <v>1674</v>
      </c>
      <c r="AJ31" s="1332" t="s">
        <v>1766</v>
      </c>
      <c r="AR31" s="1202" t="s">
        <v>1718</v>
      </c>
    </row>
    <row r="32" spans="1:44" s="409" customFormat="1" ht="12.75" thickBot="1" x14ac:dyDescent="0.25">
      <c r="B32" s="1169" t="s">
        <v>1767</v>
      </c>
      <c r="C32" s="1327" t="s">
        <v>1768</v>
      </c>
      <c r="D32" s="1169" t="s">
        <v>1676</v>
      </c>
      <c r="E32" s="1169">
        <v>3</v>
      </c>
      <c r="F32" s="563">
        <v>13</v>
      </c>
      <c r="G32" s="1151">
        <v>13</v>
      </c>
      <c r="H32" s="1272" t="s">
        <v>19</v>
      </c>
      <c r="I32" s="1328">
        <f t="shared" si="0"/>
        <v>26</v>
      </c>
      <c r="J32" s="301">
        <v>1.5</v>
      </c>
      <c r="K32" s="294"/>
      <c r="L32" s="294"/>
      <c r="M32" s="295"/>
      <c r="N32" s="301">
        <v>1.5</v>
      </c>
      <c r="O32" s="302" t="s">
        <v>1529</v>
      </c>
      <c r="P32" s="294"/>
      <c r="Q32" s="295"/>
      <c r="R32" s="1198"/>
      <c r="S32" s="1199"/>
      <c r="T32" s="1203"/>
      <c r="U32" s="1200"/>
      <c r="V32" s="1329">
        <v>3</v>
      </c>
      <c r="W32" s="1330" t="s">
        <v>1529</v>
      </c>
      <c r="X32" s="1199"/>
      <c r="Y32" s="1200"/>
      <c r="Z32" s="301">
        <v>3</v>
      </c>
      <c r="AA32" s="303" t="s">
        <v>1471</v>
      </c>
      <c r="AB32" s="293"/>
      <c r="AC32" s="294"/>
      <c r="AD32" s="294"/>
      <c r="AE32" s="294"/>
      <c r="AF32" s="294"/>
      <c r="AG32" s="294"/>
      <c r="AH32" s="302" t="s">
        <v>1674</v>
      </c>
      <c r="AI32" s="303" t="s">
        <v>1674</v>
      </c>
      <c r="AJ32" s="1332" t="s">
        <v>1766</v>
      </c>
      <c r="AR32" s="1333"/>
    </row>
    <row r="33" spans="1:44" s="409" customFormat="1" x14ac:dyDescent="0.2">
      <c r="B33" s="1334" t="s">
        <v>1677</v>
      </c>
      <c r="C33" s="1335" t="s">
        <v>1678</v>
      </c>
      <c r="D33" s="1336"/>
      <c r="E33" s="1332"/>
      <c r="F33" s="301"/>
      <c r="G33" s="1468"/>
      <c r="H33" s="303"/>
      <c r="I33" s="1332"/>
      <c r="J33" s="293"/>
      <c r="K33" s="294"/>
      <c r="L33" s="294"/>
      <c r="M33" s="295"/>
      <c r="N33" s="293"/>
      <c r="O33" s="302"/>
      <c r="P33" s="294"/>
      <c r="Q33" s="303"/>
      <c r="R33" s="1198"/>
      <c r="S33" s="1199"/>
      <c r="T33" s="1203"/>
      <c r="U33" s="1200"/>
      <c r="V33" s="1198"/>
      <c r="W33" s="1300"/>
      <c r="X33" s="1199"/>
      <c r="Y33" s="1200"/>
      <c r="Z33" s="293"/>
      <c r="AA33" s="295"/>
      <c r="AB33" s="293"/>
      <c r="AC33" s="294"/>
      <c r="AD33" s="294"/>
      <c r="AE33" s="294"/>
      <c r="AF33" s="294"/>
      <c r="AG33" s="294"/>
      <c r="AH33" s="294"/>
      <c r="AI33" s="295"/>
      <c r="AJ33" s="1332"/>
      <c r="AR33" s="1336"/>
    </row>
    <row r="34" spans="1:44" s="1548" customFormat="1" ht="26.25" customHeight="1" x14ac:dyDescent="0.2">
      <c r="A34" s="2227"/>
      <c r="B34" s="1540" t="s">
        <v>555</v>
      </c>
      <c r="C34" s="1541" t="s">
        <v>85</v>
      </c>
      <c r="D34" s="1542" t="s">
        <v>1679</v>
      </c>
      <c r="E34" s="1541">
        <v>2</v>
      </c>
      <c r="F34" s="610">
        <v>0</v>
      </c>
      <c r="G34" s="1543">
        <v>20</v>
      </c>
      <c r="H34" s="611"/>
      <c r="I34" s="1544">
        <f>SUM(F34:H34)</f>
        <v>20</v>
      </c>
      <c r="J34" s="982" t="s">
        <v>1416</v>
      </c>
      <c r="K34" s="1545" t="s">
        <v>19</v>
      </c>
      <c r="L34" s="1545" t="s">
        <v>1416</v>
      </c>
      <c r="M34" s="958"/>
      <c r="N34" s="832"/>
      <c r="O34" s="833"/>
      <c r="P34" s="833"/>
      <c r="Q34" s="958"/>
      <c r="R34" s="1546" t="s">
        <v>1416</v>
      </c>
      <c r="S34" s="980"/>
      <c r="T34" s="980" t="s">
        <v>1416</v>
      </c>
      <c r="U34" s="961"/>
      <c r="V34" s="959"/>
      <c r="W34" s="960"/>
      <c r="X34" s="960"/>
      <c r="Y34" s="961"/>
      <c r="Z34" s="2005" t="s">
        <v>1562</v>
      </c>
      <c r="AA34" s="2007"/>
      <c r="AB34" s="825"/>
      <c r="AC34" s="823" t="s">
        <v>1674</v>
      </c>
      <c r="AD34" s="823"/>
      <c r="AE34" s="823"/>
      <c r="AF34" s="823"/>
      <c r="AG34" s="823"/>
      <c r="AH34" s="823"/>
      <c r="AI34" s="824"/>
      <c r="AJ34" s="1547"/>
      <c r="AR34" s="1542" t="s">
        <v>1715</v>
      </c>
    </row>
    <row r="35" spans="1:44" s="1548" customFormat="1" ht="21.75" customHeight="1" x14ac:dyDescent="0.2">
      <c r="A35" s="2227"/>
      <c r="B35" s="1549" t="s">
        <v>554</v>
      </c>
      <c r="C35" s="1550" t="s">
        <v>159</v>
      </c>
      <c r="D35" s="1542" t="s">
        <v>1679</v>
      </c>
      <c r="E35" s="1541">
        <v>2</v>
      </c>
      <c r="F35" s="1551">
        <v>2</v>
      </c>
      <c r="G35" s="1552">
        <v>14</v>
      </c>
      <c r="H35" s="1553"/>
      <c r="I35" s="1544">
        <f>SUM(F35:H35)</f>
        <v>16</v>
      </c>
      <c r="J35" s="955" t="s">
        <v>1843</v>
      </c>
      <c r="K35" s="833" t="s">
        <v>19</v>
      </c>
      <c r="L35" s="823"/>
      <c r="M35" s="824"/>
      <c r="N35" s="825"/>
      <c r="O35" s="833"/>
      <c r="P35" s="823"/>
      <c r="Q35" s="958"/>
      <c r="R35" s="959" t="s">
        <v>1473</v>
      </c>
      <c r="S35" s="960"/>
      <c r="T35" s="1554"/>
      <c r="U35" s="828"/>
      <c r="V35" s="826"/>
      <c r="W35" s="960"/>
      <c r="X35" s="827"/>
      <c r="Y35" s="828"/>
      <c r="Z35" s="2215" t="s">
        <v>1755</v>
      </c>
      <c r="AA35" s="2216"/>
      <c r="AB35" s="825"/>
      <c r="AC35" s="823"/>
      <c r="AD35" s="823" t="s">
        <v>1674</v>
      </c>
      <c r="AE35" s="823" t="s">
        <v>1674</v>
      </c>
      <c r="AF35" s="823"/>
      <c r="AG35" s="823"/>
      <c r="AH35" s="823"/>
      <c r="AI35" s="824"/>
      <c r="AJ35" s="1547"/>
      <c r="AR35" s="1542" t="s">
        <v>1718</v>
      </c>
    </row>
    <row r="36" spans="1:44" s="409" customFormat="1" ht="21" customHeight="1" x14ac:dyDescent="0.2">
      <c r="A36" s="2227"/>
      <c r="B36" s="1341" t="s">
        <v>1352</v>
      </c>
      <c r="C36" s="1341" t="s">
        <v>1704</v>
      </c>
      <c r="D36" s="1342" t="s">
        <v>1679</v>
      </c>
      <c r="E36" s="1341">
        <v>2</v>
      </c>
      <c r="F36" s="1338">
        <v>20</v>
      </c>
      <c r="G36" s="1343">
        <v>0</v>
      </c>
      <c r="H36" s="1344"/>
      <c r="I36" s="1345">
        <f>SUM(F36:H36)</f>
        <v>20</v>
      </c>
      <c r="J36" s="1346" t="s">
        <v>1409</v>
      </c>
      <c r="K36" s="1347"/>
      <c r="L36" s="1347"/>
      <c r="M36" s="1273"/>
      <c r="N36" s="522"/>
      <c r="O36" s="523"/>
      <c r="P36" s="1347"/>
      <c r="Q36" s="524"/>
      <c r="R36" s="1348" t="s">
        <v>1409</v>
      </c>
      <c r="S36" s="1349"/>
      <c r="T36" s="1555"/>
      <c r="U36" s="1350"/>
      <c r="V36" s="1351"/>
      <c r="W36" s="1352"/>
      <c r="X36" s="1349"/>
      <c r="Y36" s="1350"/>
      <c r="Z36" s="2217" t="s">
        <v>1755</v>
      </c>
      <c r="AA36" s="2218"/>
      <c r="AB36" s="1346"/>
      <c r="AC36" s="1347"/>
      <c r="AD36" s="1347"/>
      <c r="AE36" s="1347"/>
      <c r="AF36" s="1347"/>
      <c r="AG36" s="1347"/>
      <c r="AH36" s="1347"/>
      <c r="AI36" s="1273"/>
      <c r="AJ36" s="1353"/>
      <c r="AR36" s="2213" t="s">
        <v>1671</v>
      </c>
    </row>
    <row r="37" spans="1:44" s="409" customFormat="1" ht="12.75" thickBot="1" x14ac:dyDescent="0.25">
      <c r="A37" s="2227"/>
      <c r="B37" s="1186"/>
      <c r="C37" s="1186" t="s">
        <v>1805</v>
      </c>
      <c r="D37" s="1354"/>
      <c r="E37" s="1186">
        <v>0</v>
      </c>
      <c r="F37" s="1355">
        <v>0</v>
      </c>
      <c r="G37" s="1356">
        <v>30</v>
      </c>
      <c r="H37" s="1357">
        <v>0</v>
      </c>
      <c r="I37" s="1358"/>
      <c r="J37" s="753" t="s">
        <v>1806</v>
      </c>
      <c r="K37" s="754"/>
      <c r="L37" s="754"/>
      <c r="M37" s="755"/>
      <c r="N37" s="549"/>
      <c r="O37" s="536"/>
      <c r="P37" s="754"/>
      <c r="Q37" s="537"/>
      <c r="R37" s="1359"/>
      <c r="S37" s="1360"/>
      <c r="T37" s="1417"/>
      <c r="U37" s="1361"/>
      <c r="V37" s="1310"/>
      <c r="W37" s="1311"/>
      <c r="X37" s="1360"/>
      <c r="Y37" s="1361"/>
      <c r="Z37" s="549"/>
      <c r="AA37" s="755"/>
      <c r="AB37" s="753"/>
      <c r="AC37" s="754"/>
      <c r="AD37" s="754"/>
      <c r="AE37" s="754"/>
      <c r="AF37" s="754"/>
      <c r="AG37" s="754"/>
      <c r="AH37" s="754"/>
      <c r="AI37" s="755"/>
      <c r="AJ37" s="1308"/>
      <c r="AR37" s="2169"/>
    </row>
    <row r="38" spans="1:44" s="333" customFormat="1" ht="12.75" thickBot="1" x14ac:dyDescent="0.25">
      <c r="A38" s="2227"/>
      <c r="B38" s="619"/>
      <c r="C38" s="1362"/>
      <c r="D38" s="409"/>
      <c r="E38" s="1363">
        <f>SUM(E28:E32,E34:E36)</f>
        <v>30</v>
      </c>
      <c r="F38" s="1364">
        <f>SUM(F28:F32,F34:F36)</f>
        <v>126</v>
      </c>
      <c r="G38" s="1364">
        <f>SUM(G28:G32,G34:G36)</f>
        <v>138</v>
      </c>
      <c r="H38" s="1363">
        <f>SUM(H28:H32,H34:H36)</f>
        <v>0</v>
      </c>
      <c r="I38" s="1363">
        <f>SUM(I28:I32,I34:I36)</f>
        <v>264</v>
      </c>
      <c r="J38" s="409"/>
      <c r="K38" s="409"/>
      <c r="L38" s="409"/>
      <c r="M38" s="409"/>
      <c r="O38" s="409"/>
      <c r="P38" s="409"/>
      <c r="Q38" s="409"/>
      <c r="R38" s="409"/>
      <c r="S38" s="409"/>
      <c r="T38" s="409"/>
      <c r="U38" s="409"/>
      <c r="V38" s="409"/>
      <c r="W38" s="409"/>
      <c r="X38" s="409"/>
      <c r="Y38" s="409"/>
      <c r="Z38" s="409"/>
      <c r="AA38" s="409"/>
      <c r="AB38" s="409"/>
      <c r="AC38" s="409"/>
      <c r="AD38" s="409"/>
      <c r="AE38" s="409"/>
      <c r="AF38" s="409"/>
      <c r="AG38" s="409"/>
      <c r="AH38" s="409"/>
      <c r="AI38" s="409"/>
      <c r="AJ38" s="409"/>
      <c r="AR38" s="2175"/>
    </row>
    <row r="39" spans="1:44" s="1282" customFormat="1" ht="15.75" customHeight="1" thickBot="1" x14ac:dyDescent="0.25">
      <c r="A39" s="2227"/>
      <c r="B39" s="619"/>
      <c r="C39" s="1362"/>
      <c r="D39" s="409"/>
      <c r="E39" s="333"/>
      <c r="F39" s="333"/>
      <c r="G39" s="333"/>
      <c r="H39" s="333"/>
      <c r="I39" s="1365"/>
      <c r="J39" s="333"/>
      <c r="K39" s="409"/>
      <c r="L39" s="409"/>
      <c r="M39" s="409"/>
      <c r="N39" s="409"/>
      <c r="O39" s="409"/>
      <c r="P39" s="409"/>
      <c r="Q39" s="409"/>
      <c r="R39" s="409"/>
      <c r="S39" s="409"/>
      <c r="T39" s="409"/>
      <c r="U39" s="409"/>
      <c r="V39" s="409"/>
      <c r="W39" s="409"/>
      <c r="X39" s="409"/>
      <c r="Y39" s="409"/>
      <c r="Z39" s="409"/>
      <c r="AA39" s="409"/>
      <c r="AB39" s="409"/>
      <c r="AC39" s="409"/>
      <c r="AD39" s="409"/>
      <c r="AE39" s="409"/>
      <c r="AF39" s="409"/>
      <c r="AG39" s="409"/>
      <c r="AH39" s="409"/>
      <c r="AI39" s="409"/>
      <c r="AJ39" s="409"/>
      <c r="AR39" s="1283" t="s">
        <v>1680</v>
      </c>
    </row>
    <row r="40" spans="1:44" s="332" customFormat="1" ht="37.5" customHeight="1" thickBot="1" x14ac:dyDescent="0.25">
      <c r="A40" s="2227"/>
      <c r="B40" s="409"/>
      <c r="C40" s="1278" t="s">
        <v>19</v>
      </c>
      <c r="D40" s="1278"/>
      <c r="E40" s="1279" t="s">
        <v>19</v>
      </c>
      <c r="F40" s="1278" t="s">
        <v>19</v>
      </c>
      <c r="G40" s="1278"/>
      <c r="H40" s="1278"/>
      <c r="I40" s="1280" t="s">
        <v>19</v>
      </c>
      <c r="J40" s="1281" t="s">
        <v>558</v>
      </c>
      <c r="K40" s="1220"/>
      <c r="L40" s="1220"/>
      <c r="M40" s="1220"/>
      <c r="N40" s="1220"/>
      <c r="O40" s="1220"/>
      <c r="P40" s="1220"/>
      <c r="Q40" s="1220"/>
      <c r="R40" s="1220"/>
      <c r="S40" s="1220"/>
      <c r="T40" s="1220"/>
      <c r="U40" s="1220"/>
      <c r="V40" s="1220"/>
      <c r="W40" s="1220"/>
      <c r="X40" s="1220"/>
      <c r="Y40" s="1220"/>
      <c r="Z40" s="1220"/>
      <c r="AA40" s="1220"/>
      <c r="AB40" s="2176" t="s">
        <v>1656</v>
      </c>
      <c r="AC40" s="2177"/>
      <c r="AD40" s="2177"/>
      <c r="AE40" s="2177"/>
      <c r="AF40" s="2177"/>
      <c r="AG40" s="2177"/>
      <c r="AH40" s="2177"/>
      <c r="AI40" s="2177"/>
      <c r="AJ40" s="2178" t="s">
        <v>1657</v>
      </c>
      <c r="AR40" s="1289" t="s">
        <v>1680</v>
      </c>
    </row>
    <row r="41" spans="1:44" s="409" customFormat="1" ht="15" customHeight="1" thickBot="1" x14ac:dyDescent="0.25">
      <c r="A41" s="2227"/>
      <c r="B41" s="1276" t="s">
        <v>19</v>
      </c>
      <c r="C41" s="1277" t="s">
        <v>19</v>
      </c>
      <c r="E41" s="333"/>
      <c r="F41" s="333"/>
      <c r="G41" s="333"/>
      <c r="H41" s="333"/>
      <c r="I41" s="333"/>
      <c r="J41" s="2152" t="s">
        <v>559</v>
      </c>
      <c r="K41" s="2153"/>
      <c r="L41" s="2153"/>
      <c r="M41" s="2153"/>
      <c r="N41" s="2154"/>
      <c r="O41" s="2154"/>
      <c r="P41" s="2154"/>
      <c r="Q41" s="2154"/>
      <c r="R41" s="2182" t="s">
        <v>560</v>
      </c>
      <c r="S41" s="2182"/>
      <c r="T41" s="2182"/>
      <c r="U41" s="2182"/>
      <c r="V41" s="2182"/>
      <c r="W41" s="2182"/>
      <c r="X41" s="2182"/>
      <c r="Y41" s="2182"/>
      <c r="Z41" s="2198" t="s">
        <v>1658</v>
      </c>
      <c r="AA41" s="2199"/>
      <c r="AB41" s="1293" t="s">
        <v>1659</v>
      </c>
      <c r="AC41" s="1294" t="s">
        <v>1660</v>
      </c>
      <c r="AD41" s="1294" t="s">
        <v>1661</v>
      </c>
      <c r="AE41" s="1294" t="s">
        <v>1662</v>
      </c>
      <c r="AF41" s="1294" t="s">
        <v>1663</v>
      </c>
      <c r="AG41" s="1294" t="s">
        <v>1664</v>
      </c>
      <c r="AH41" s="1294" t="s">
        <v>1665</v>
      </c>
      <c r="AI41" s="1366" t="s">
        <v>1666</v>
      </c>
      <c r="AJ41" s="2179"/>
      <c r="AR41" s="1202"/>
    </row>
    <row r="42" spans="1:44" s="409" customFormat="1" ht="21" customHeight="1" x14ac:dyDescent="0.2">
      <c r="A42" s="2227"/>
      <c r="B42" s="1290" t="s">
        <v>19</v>
      </c>
      <c r="C42" s="1367" t="s">
        <v>1667</v>
      </c>
      <c r="D42" s="1368"/>
      <c r="E42" s="1369" t="s">
        <v>1668</v>
      </c>
      <c r="F42" s="2204" t="s">
        <v>1669</v>
      </c>
      <c r="G42" s="2156"/>
      <c r="H42" s="2156"/>
      <c r="I42" s="1370" t="s">
        <v>1670</v>
      </c>
      <c r="J42" s="2157" t="s">
        <v>561</v>
      </c>
      <c r="K42" s="2158"/>
      <c r="L42" s="2158"/>
      <c r="M42" s="2158"/>
      <c r="N42" s="2198" t="s">
        <v>562</v>
      </c>
      <c r="O42" s="2199"/>
      <c r="P42" s="2199"/>
      <c r="Q42" s="2199"/>
      <c r="R42" s="2173" t="s">
        <v>563</v>
      </c>
      <c r="S42" s="2174"/>
      <c r="T42" s="2174"/>
      <c r="U42" s="2200"/>
      <c r="V42" s="2173" t="s">
        <v>564</v>
      </c>
      <c r="W42" s="2174"/>
      <c r="X42" s="2174"/>
      <c r="Y42" s="2174"/>
      <c r="Z42" s="1985" t="s">
        <v>565</v>
      </c>
      <c r="AA42" s="2167"/>
      <c r="AB42" s="1293"/>
      <c r="AC42" s="1294"/>
      <c r="AD42" s="1294"/>
      <c r="AE42" s="1294"/>
      <c r="AF42" s="1294"/>
      <c r="AG42" s="1294"/>
      <c r="AH42" s="1294"/>
      <c r="AI42" s="1366"/>
      <c r="AJ42" s="2179"/>
      <c r="AR42" s="1202"/>
    </row>
    <row r="43" spans="1:44" s="409" customFormat="1" ht="29.25" customHeight="1" x14ac:dyDescent="0.2">
      <c r="A43" s="2227"/>
      <c r="B43" s="1371"/>
      <c r="C43" s="1372"/>
      <c r="D43" s="1373"/>
      <c r="E43" s="1474"/>
      <c r="F43" s="1535"/>
      <c r="G43" s="1374"/>
      <c r="H43" s="1374"/>
      <c r="I43" s="1375"/>
      <c r="J43" s="301" t="s">
        <v>566</v>
      </c>
      <c r="K43" s="302" t="s">
        <v>567</v>
      </c>
      <c r="L43" s="302" t="s">
        <v>568</v>
      </c>
      <c r="M43" s="302" t="s">
        <v>570</v>
      </c>
      <c r="N43" s="2138" t="s">
        <v>566</v>
      </c>
      <c r="O43" s="2139"/>
      <c r="P43" s="2139" t="s">
        <v>567</v>
      </c>
      <c r="Q43" s="1997"/>
      <c r="R43" s="1299" t="s">
        <v>566</v>
      </c>
      <c r="S43" s="1300" t="s">
        <v>567</v>
      </c>
      <c r="T43" s="1475" t="s">
        <v>568</v>
      </c>
      <c r="U43" s="1301" t="s">
        <v>570</v>
      </c>
      <c r="V43" s="2161" t="s">
        <v>566</v>
      </c>
      <c r="W43" s="2162"/>
      <c r="X43" s="2208" t="s">
        <v>572</v>
      </c>
      <c r="Y43" s="2162"/>
      <c r="Z43" s="1987" t="s">
        <v>566</v>
      </c>
      <c r="AA43" s="2008"/>
      <c r="AB43" s="1302"/>
      <c r="AC43" s="1303"/>
      <c r="AD43" s="1303"/>
      <c r="AE43" s="1303"/>
      <c r="AF43" s="1303"/>
      <c r="AG43" s="1303"/>
      <c r="AH43" s="1303"/>
      <c r="AI43" s="1376"/>
      <c r="AJ43" s="2163" t="s">
        <v>1671</v>
      </c>
      <c r="AR43" s="1202"/>
    </row>
    <row r="44" spans="1:44" s="409" customFormat="1" ht="15" customHeight="1" thickBot="1" x14ac:dyDescent="0.25">
      <c r="A44" s="2227"/>
      <c r="B44" s="1296" t="s">
        <v>1769</v>
      </c>
      <c r="C44" s="1377" t="s">
        <v>1739</v>
      </c>
      <c r="D44" s="303"/>
      <c r="E44" s="1332"/>
      <c r="F44" s="1378" t="s">
        <v>7</v>
      </c>
      <c r="G44" s="536" t="s">
        <v>9</v>
      </c>
      <c r="H44" s="536" t="s">
        <v>10</v>
      </c>
      <c r="I44" s="1379"/>
      <c r="J44" s="549" t="s">
        <v>573</v>
      </c>
      <c r="K44" s="536" t="s">
        <v>573</v>
      </c>
      <c r="L44" s="536" t="s">
        <v>573</v>
      </c>
      <c r="M44" s="536" t="s">
        <v>573</v>
      </c>
      <c r="N44" s="549" t="s">
        <v>573</v>
      </c>
      <c r="O44" s="536" t="s">
        <v>574</v>
      </c>
      <c r="P44" s="536" t="s">
        <v>573</v>
      </c>
      <c r="Q44" s="1379" t="s">
        <v>574</v>
      </c>
      <c r="R44" s="1310" t="s">
        <v>573</v>
      </c>
      <c r="S44" s="1311" t="s">
        <v>573</v>
      </c>
      <c r="T44" s="1311" t="s">
        <v>573</v>
      </c>
      <c r="U44" s="1312" t="s">
        <v>573</v>
      </c>
      <c r="V44" s="1310" t="s">
        <v>573</v>
      </c>
      <c r="W44" s="1311" t="s">
        <v>574</v>
      </c>
      <c r="X44" s="1311" t="s">
        <v>573</v>
      </c>
      <c r="Y44" s="1311" t="s">
        <v>574</v>
      </c>
      <c r="Z44" s="549" t="s">
        <v>573</v>
      </c>
      <c r="AA44" s="536" t="s">
        <v>574</v>
      </c>
      <c r="AB44" s="1313"/>
      <c r="AC44" s="1314"/>
      <c r="AD44" s="1314"/>
      <c r="AE44" s="1314"/>
      <c r="AF44" s="1314"/>
      <c r="AG44" s="1314"/>
      <c r="AH44" s="1314"/>
      <c r="AI44" s="1381"/>
      <c r="AJ44" s="2164"/>
      <c r="AR44" s="1202"/>
    </row>
    <row r="45" spans="1:44" s="409" customFormat="1" x14ac:dyDescent="0.2">
      <c r="A45" s="2227"/>
      <c r="B45" s="1169" t="s">
        <v>1770</v>
      </c>
      <c r="C45" s="1179" t="s">
        <v>1771</v>
      </c>
      <c r="D45" s="1190" t="s">
        <v>1672</v>
      </c>
      <c r="E45" s="1189">
        <v>6</v>
      </c>
      <c r="F45" s="1171">
        <v>26</v>
      </c>
      <c r="G45" s="1172">
        <v>26</v>
      </c>
      <c r="H45" s="1172"/>
      <c r="I45" s="1382">
        <f>SUM(F45:H45)</f>
        <v>52</v>
      </c>
      <c r="J45" s="1218">
        <v>3</v>
      </c>
      <c r="K45" s="1320"/>
      <c r="L45" s="1320"/>
      <c r="M45" s="1320"/>
      <c r="N45" s="1218">
        <v>3</v>
      </c>
      <c r="O45" s="1219" t="s">
        <v>909</v>
      </c>
      <c r="P45" s="1320"/>
      <c r="Q45" s="1556"/>
      <c r="R45" s="1322"/>
      <c r="S45" s="1323"/>
      <c r="T45" s="1539"/>
      <c r="U45" s="1324"/>
      <c r="V45" s="1322">
        <v>6</v>
      </c>
      <c r="W45" s="1323" t="s">
        <v>909</v>
      </c>
      <c r="X45" s="1325"/>
      <c r="Y45" s="1325"/>
      <c r="Z45" s="1218">
        <v>6</v>
      </c>
      <c r="AA45" s="1219" t="s">
        <v>908</v>
      </c>
      <c r="AB45" s="1326" t="s">
        <v>19</v>
      </c>
      <c r="AC45" s="1320" t="s">
        <v>19</v>
      </c>
      <c r="AD45" s="1320"/>
      <c r="AE45" s="1320"/>
      <c r="AF45" s="1320"/>
      <c r="AG45" s="1320" t="s">
        <v>19</v>
      </c>
      <c r="AH45" s="1320" t="s">
        <v>1674</v>
      </c>
      <c r="AI45" s="1385" t="s">
        <v>1674</v>
      </c>
      <c r="AJ45" s="1534" t="s">
        <v>1772</v>
      </c>
      <c r="AR45" s="1202"/>
    </row>
    <row r="46" spans="1:44" s="409" customFormat="1" x14ac:dyDescent="0.2">
      <c r="B46" s="1169" t="s">
        <v>1461</v>
      </c>
      <c r="C46" s="1179" t="s">
        <v>293</v>
      </c>
      <c r="D46" s="1190" t="s">
        <v>1672</v>
      </c>
      <c r="E46" s="1169">
        <v>6</v>
      </c>
      <c r="F46" s="1151">
        <v>21</v>
      </c>
      <c r="G46" s="620">
        <v>21</v>
      </c>
      <c r="H46" s="620">
        <v>10</v>
      </c>
      <c r="I46" s="1386">
        <f>SUM(F46:H46)</f>
        <v>52</v>
      </c>
      <c r="J46" s="310">
        <v>3</v>
      </c>
      <c r="K46" s="311"/>
      <c r="L46" s="311"/>
      <c r="M46" s="311"/>
      <c r="N46" s="310">
        <v>3</v>
      </c>
      <c r="O46" s="311" t="s">
        <v>1529</v>
      </c>
      <c r="P46" s="311" t="s">
        <v>19</v>
      </c>
      <c r="Q46" s="1389" t="s">
        <v>19</v>
      </c>
      <c r="R46" s="1329"/>
      <c r="S46" s="1330"/>
      <c r="T46" s="1388"/>
      <c r="U46" s="1331"/>
      <c r="V46" s="1329">
        <v>6</v>
      </c>
      <c r="W46" s="1330" t="s">
        <v>1529</v>
      </c>
      <c r="X46" s="1330"/>
      <c r="Y46" s="1330"/>
      <c r="Z46" s="310">
        <v>6</v>
      </c>
      <c r="AA46" s="311" t="s">
        <v>908</v>
      </c>
      <c r="AB46" s="310" t="s">
        <v>19</v>
      </c>
      <c r="AC46" s="311" t="s">
        <v>1674</v>
      </c>
      <c r="AD46" s="311" t="s">
        <v>19</v>
      </c>
      <c r="AE46" s="311" t="s">
        <v>19</v>
      </c>
      <c r="AF46" s="311" t="s">
        <v>19</v>
      </c>
      <c r="AG46" s="311" t="s">
        <v>19</v>
      </c>
      <c r="AH46" s="311" t="s">
        <v>19</v>
      </c>
      <c r="AI46" s="1389" t="s">
        <v>1674</v>
      </c>
      <c r="AJ46" s="1471" t="s">
        <v>1773</v>
      </c>
      <c r="AR46" s="1202" t="s">
        <v>1746</v>
      </c>
    </row>
    <row r="47" spans="1:44" s="409" customFormat="1" x14ac:dyDescent="0.2">
      <c r="B47" s="1169" t="s">
        <v>1463</v>
      </c>
      <c r="C47" s="1179" t="s">
        <v>1774</v>
      </c>
      <c r="D47" s="1190" t="s">
        <v>1672</v>
      </c>
      <c r="E47" s="1169">
        <v>6</v>
      </c>
      <c r="F47" s="1151">
        <v>26</v>
      </c>
      <c r="G47" s="620">
        <v>26</v>
      </c>
      <c r="H47" s="620"/>
      <c r="I47" s="1386">
        <f>SUM(F47:H47)</f>
        <v>52</v>
      </c>
      <c r="J47" s="301">
        <v>3</v>
      </c>
      <c r="K47" s="294"/>
      <c r="L47" s="294"/>
      <c r="M47" s="294"/>
      <c r="N47" s="301">
        <v>3</v>
      </c>
      <c r="O47" s="302" t="s">
        <v>1529</v>
      </c>
      <c r="P47" s="294"/>
      <c r="Q47" s="1298"/>
      <c r="R47" s="1198"/>
      <c r="S47" s="1199"/>
      <c r="T47" s="1203"/>
      <c r="U47" s="1200"/>
      <c r="V47" s="1299">
        <v>6</v>
      </c>
      <c r="W47" s="1300" t="s">
        <v>1529</v>
      </c>
      <c r="X47" s="1199"/>
      <c r="Y47" s="1199"/>
      <c r="Z47" s="301">
        <v>6</v>
      </c>
      <c r="AA47" s="302" t="s">
        <v>1471</v>
      </c>
      <c r="AB47" s="293"/>
      <c r="AC47" s="294"/>
      <c r="AD47" s="294"/>
      <c r="AE47" s="294"/>
      <c r="AF47" s="294"/>
      <c r="AG47" s="294"/>
      <c r="AH47" s="294" t="s">
        <v>1674</v>
      </c>
      <c r="AI47" s="1298" t="s">
        <v>1674</v>
      </c>
      <c r="AJ47" s="1332" t="s">
        <v>1775</v>
      </c>
      <c r="AR47" s="1202" t="s">
        <v>1718</v>
      </c>
    </row>
    <row r="48" spans="1:44" s="409" customFormat="1" x14ac:dyDescent="0.2">
      <c r="B48" s="1169" t="s">
        <v>1462</v>
      </c>
      <c r="C48" s="1179" t="s">
        <v>1776</v>
      </c>
      <c r="D48" s="1190" t="s">
        <v>1676</v>
      </c>
      <c r="E48" s="1169">
        <v>3</v>
      </c>
      <c r="F48" s="1151">
        <v>15</v>
      </c>
      <c r="G48" s="620">
        <v>15</v>
      </c>
      <c r="H48" s="620"/>
      <c r="I48" s="1386">
        <f t="shared" ref="I48:I49" si="1">SUM(F48:H48)</f>
        <v>30</v>
      </c>
      <c r="J48" s="301">
        <v>1.5</v>
      </c>
      <c r="K48" s="294"/>
      <c r="L48" s="294"/>
      <c r="M48" s="294"/>
      <c r="N48" s="301">
        <v>1.5</v>
      </c>
      <c r="O48" s="302" t="s">
        <v>1529</v>
      </c>
      <c r="P48" s="294"/>
      <c r="Q48" s="1298"/>
      <c r="R48" s="1198"/>
      <c r="S48" s="1199"/>
      <c r="T48" s="1203"/>
      <c r="U48" s="1200"/>
      <c r="V48" s="1299">
        <v>3</v>
      </c>
      <c r="W48" s="1300" t="s">
        <v>1529</v>
      </c>
      <c r="X48" s="1199"/>
      <c r="Y48" s="1199"/>
      <c r="Z48" s="301">
        <v>3</v>
      </c>
      <c r="AA48" s="302" t="s">
        <v>1471</v>
      </c>
      <c r="AB48" s="293"/>
      <c r="AC48" s="294"/>
      <c r="AD48" s="294"/>
      <c r="AE48" s="294"/>
      <c r="AF48" s="294"/>
      <c r="AG48" s="294"/>
      <c r="AH48" s="294" t="s">
        <v>1674</v>
      </c>
      <c r="AI48" s="1298" t="s">
        <v>1674</v>
      </c>
      <c r="AJ48" s="1332" t="s">
        <v>1777</v>
      </c>
      <c r="AR48" s="1202"/>
    </row>
    <row r="49" spans="1:44" s="409" customFormat="1" x14ac:dyDescent="0.2">
      <c r="B49" s="1169" t="s">
        <v>1464</v>
      </c>
      <c r="C49" s="1179" t="s">
        <v>296</v>
      </c>
      <c r="D49" s="1190" t="s">
        <v>1676</v>
      </c>
      <c r="E49" s="1169">
        <v>3</v>
      </c>
      <c r="F49" s="1151">
        <v>10</v>
      </c>
      <c r="G49" s="620">
        <v>10</v>
      </c>
      <c r="H49" s="620">
        <v>10</v>
      </c>
      <c r="I49" s="1386">
        <f t="shared" si="1"/>
        <v>30</v>
      </c>
      <c r="J49" s="293"/>
      <c r="K49" s="294"/>
      <c r="L49" s="294"/>
      <c r="M49" s="302">
        <v>1.5</v>
      </c>
      <c r="N49" s="301">
        <v>1.5</v>
      </c>
      <c r="O49" s="302" t="s">
        <v>1529</v>
      </c>
      <c r="P49" s="294"/>
      <c r="Q49" s="1298"/>
      <c r="R49" s="1198"/>
      <c r="S49" s="1199"/>
      <c r="T49" s="1203"/>
      <c r="U49" s="1301">
        <v>1.5</v>
      </c>
      <c r="V49" s="1299">
        <v>1.5</v>
      </c>
      <c r="W49" s="1300" t="s">
        <v>1529</v>
      </c>
      <c r="X49" s="1199"/>
      <c r="Y49" s="1199"/>
      <c r="Z49" s="301">
        <v>3</v>
      </c>
      <c r="AA49" s="302" t="s">
        <v>1471</v>
      </c>
      <c r="AB49" s="293" t="s">
        <v>1674</v>
      </c>
      <c r="AC49" s="294"/>
      <c r="AD49" s="294"/>
      <c r="AE49" s="294"/>
      <c r="AF49" s="294"/>
      <c r="AG49" s="294"/>
      <c r="AH49" s="294" t="s">
        <v>1674</v>
      </c>
      <c r="AI49" s="1298" t="s">
        <v>1674</v>
      </c>
      <c r="AJ49" s="1332" t="s">
        <v>1777</v>
      </c>
    </row>
    <row r="50" spans="1:44" s="409" customFormat="1" ht="11.25" customHeight="1" x14ac:dyDescent="0.2">
      <c r="A50" s="1217"/>
      <c r="B50" s="1334" t="s">
        <v>1677</v>
      </c>
      <c r="C50" s="1391" t="s">
        <v>1678</v>
      </c>
      <c r="D50" s="295"/>
      <c r="E50" s="1332"/>
      <c r="F50" s="1468"/>
      <c r="G50" s="302"/>
      <c r="H50" s="302"/>
      <c r="I50" s="303"/>
      <c r="J50" s="293"/>
      <c r="K50" s="294"/>
      <c r="L50" s="294"/>
      <c r="M50" s="294"/>
      <c r="N50" s="293"/>
      <c r="O50" s="294"/>
      <c r="P50" s="294"/>
      <c r="Q50" s="1298"/>
      <c r="R50" s="1198"/>
      <c r="S50" s="1199"/>
      <c r="T50" s="1203"/>
      <c r="U50" s="1200"/>
      <c r="V50" s="1198"/>
      <c r="W50" s="1199"/>
      <c r="X50" s="1199"/>
      <c r="Y50" s="1199"/>
      <c r="Z50" s="293"/>
      <c r="AA50" s="294"/>
      <c r="AB50" s="293"/>
      <c r="AC50" s="294"/>
      <c r="AD50" s="294"/>
      <c r="AE50" s="294"/>
      <c r="AF50" s="294"/>
      <c r="AG50" s="294"/>
      <c r="AH50" s="294"/>
      <c r="AI50" s="1298"/>
      <c r="AJ50" s="1332"/>
      <c r="AR50" s="2169"/>
    </row>
    <row r="51" spans="1:44" s="1548" customFormat="1" ht="22.5" x14ac:dyDescent="0.2">
      <c r="A51" s="1557"/>
      <c r="B51" s="1558" t="s">
        <v>556</v>
      </c>
      <c r="C51" s="1559" t="s">
        <v>96</v>
      </c>
      <c r="D51" s="824" t="s">
        <v>1679</v>
      </c>
      <c r="E51" s="1541">
        <v>2</v>
      </c>
      <c r="F51" s="1543">
        <v>0</v>
      </c>
      <c r="G51" s="609">
        <v>20</v>
      </c>
      <c r="H51" s="609"/>
      <c r="I51" s="1560">
        <f>SUM(F51:H51)</f>
        <v>20</v>
      </c>
      <c r="J51" s="955" t="s">
        <v>1416</v>
      </c>
      <c r="K51" s="1561" t="s">
        <v>19</v>
      </c>
      <c r="L51" s="1561" t="s">
        <v>1844</v>
      </c>
      <c r="M51" s="838"/>
      <c r="N51" s="832"/>
      <c r="O51" s="833"/>
      <c r="P51" s="833"/>
      <c r="Q51" s="979"/>
      <c r="R51" s="962" t="s">
        <v>1416</v>
      </c>
      <c r="S51" s="1562"/>
      <c r="T51" s="1563" t="s">
        <v>1416</v>
      </c>
      <c r="U51" s="961"/>
      <c r="V51" s="959"/>
      <c r="W51" s="960"/>
      <c r="X51" s="1562"/>
      <c r="Y51" s="960"/>
      <c r="Z51" s="2005" t="s">
        <v>1562</v>
      </c>
      <c r="AA51" s="2007"/>
      <c r="AB51" s="825"/>
      <c r="AC51" s="823" t="s">
        <v>19</v>
      </c>
      <c r="AD51" s="823" t="s">
        <v>1674</v>
      </c>
      <c r="AE51" s="823"/>
      <c r="AF51" s="823"/>
      <c r="AG51" s="823"/>
      <c r="AH51" s="823"/>
      <c r="AI51" s="1564"/>
      <c r="AJ51" s="1547"/>
      <c r="AR51" s="2169"/>
    </row>
    <row r="52" spans="1:44" s="409" customFormat="1" x14ac:dyDescent="0.2">
      <c r="A52" s="1217"/>
      <c r="B52" s="1169" t="s">
        <v>1365</v>
      </c>
      <c r="C52" s="1179" t="s">
        <v>1754</v>
      </c>
      <c r="D52" s="1190" t="s">
        <v>1679</v>
      </c>
      <c r="E52" s="1169">
        <v>4</v>
      </c>
      <c r="F52" s="1339"/>
      <c r="G52" s="1392">
        <v>16</v>
      </c>
      <c r="H52" s="1340"/>
      <c r="I52" s="1393">
        <f>SUM(F52:H52)</f>
        <v>16</v>
      </c>
      <c r="J52" s="301" t="s">
        <v>19</v>
      </c>
      <c r="K52" s="302" t="s">
        <v>19</v>
      </c>
      <c r="L52" s="294"/>
      <c r="M52" s="294"/>
      <c r="N52" s="301" t="s">
        <v>1845</v>
      </c>
      <c r="O52" s="302"/>
      <c r="P52" s="294"/>
      <c r="Q52" s="1467"/>
      <c r="R52" s="1299"/>
      <c r="S52" s="1300" t="s">
        <v>19</v>
      </c>
      <c r="T52" s="1475"/>
      <c r="U52" s="1200"/>
      <c r="V52" s="1198" t="s">
        <v>1845</v>
      </c>
      <c r="W52" s="1300"/>
      <c r="X52" s="1199"/>
      <c r="Y52" s="1199"/>
      <c r="Z52" s="2228" t="s">
        <v>1755</v>
      </c>
      <c r="AA52" s="2229"/>
      <c r="AB52" s="293"/>
      <c r="AC52" s="294"/>
      <c r="AD52" s="294" t="s">
        <v>1674</v>
      </c>
      <c r="AE52" s="294" t="s">
        <v>1674</v>
      </c>
      <c r="AF52" s="294"/>
      <c r="AG52" s="294"/>
      <c r="AH52" s="294"/>
      <c r="AI52" s="1298"/>
      <c r="AJ52" s="1332"/>
      <c r="AR52" s="1533" t="s">
        <v>1671</v>
      </c>
    </row>
    <row r="53" spans="1:44" s="409" customFormat="1" ht="12.75" thickBot="1" x14ac:dyDescent="0.25">
      <c r="A53" s="1217"/>
      <c r="B53" s="1394"/>
      <c r="C53" s="1394" t="s">
        <v>1805</v>
      </c>
      <c r="D53" s="1395"/>
      <c r="E53" s="1394">
        <v>0</v>
      </c>
      <c r="F53" s="1396">
        <v>0</v>
      </c>
      <c r="G53" s="1397">
        <v>30</v>
      </c>
      <c r="H53" s="1398">
        <v>0</v>
      </c>
      <c r="I53" s="1399"/>
      <c r="J53" s="1400" t="s">
        <v>1806</v>
      </c>
      <c r="K53" s="1401"/>
      <c r="L53" s="1401"/>
      <c r="M53" s="1275"/>
      <c r="N53" s="1274"/>
      <c r="O53" s="1221"/>
      <c r="P53" s="1401"/>
      <c r="Q53" s="1565"/>
      <c r="R53" s="1402"/>
      <c r="S53" s="1403"/>
      <c r="T53" s="1566"/>
      <c r="U53" s="1404"/>
      <c r="V53" s="1405"/>
      <c r="W53" s="1406"/>
      <c r="X53" s="1403"/>
      <c r="Y53" s="1404"/>
      <c r="Z53" s="1274"/>
      <c r="AA53" s="1275"/>
      <c r="AB53" s="1400"/>
      <c r="AC53" s="1401"/>
      <c r="AD53" s="1401"/>
      <c r="AE53" s="1401"/>
      <c r="AF53" s="1401"/>
      <c r="AG53" s="1401"/>
      <c r="AH53" s="1401"/>
      <c r="AI53" s="1275"/>
      <c r="AJ53" s="1363"/>
      <c r="AR53" s="1469"/>
    </row>
    <row r="54" spans="1:44" s="333" customFormat="1" ht="12.75" thickBot="1" x14ac:dyDescent="0.25">
      <c r="A54" s="1217"/>
      <c r="B54" s="409"/>
      <c r="C54" s="409"/>
      <c r="D54" s="409"/>
      <c r="E54" s="1407">
        <f>SUM(E45:E49,E51:E52)</f>
        <v>30</v>
      </c>
      <c r="F54" s="1407">
        <f>SUM(F45:F49,F51:F52)</f>
        <v>98</v>
      </c>
      <c r="G54" s="1407">
        <f>SUM(G45:G49,G51:G52)</f>
        <v>134</v>
      </c>
      <c r="H54" s="1407">
        <f>SUM(H45:H49,H51:H52)</f>
        <v>20</v>
      </c>
      <c r="I54" s="1407">
        <f>SUM(I45:I49,I51:I52)</f>
        <v>252</v>
      </c>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R54" s="1283"/>
    </row>
    <row r="55" spans="1:44" s="1282" customFormat="1" ht="15.75" customHeight="1" thickBot="1" x14ac:dyDescent="0.25">
      <c r="A55" s="1217"/>
      <c r="B55" s="409"/>
      <c r="C55" s="409"/>
      <c r="D55" s="409"/>
      <c r="E55" s="333"/>
      <c r="F55" s="409"/>
      <c r="G55" s="333"/>
      <c r="H55" s="333"/>
      <c r="I55" s="333"/>
      <c r="J55" s="333"/>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R55" s="1283" t="s">
        <v>1680</v>
      </c>
    </row>
    <row r="56" spans="1:44" s="332" customFormat="1" ht="38.25" customHeight="1" thickBot="1" x14ac:dyDescent="0.25">
      <c r="A56" s="1217"/>
      <c r="B56" s="409"/>
      <c r="C56" s="1278" t="s">
        <v>19</v>
      </c>
      <c r="D56" s="1278"/>
      <c r="E56" s="1279" t="s">
        <v>19</v>
      </c>
      <c r="F56" s="1278" t="s">
        <v>19</v>
      </c>
      <c r="G56" s="1278"/>
      <c r="H56" s="1278"/>
      <c r="I56" s="1280" t="s">
        <v>19</v>
      </c>
      <c r="J56" s="1281" t="s">
        <v>558</v>
      </c>
      <c r="K56" s="1220"/>
      <c r="L56" s="1220"/>
      <c r="M56" s="1220"/>
      <c r="N56" s="1220"/>
      <c r="O56" s="1220"/>
      <c r="P56" s="1220"/>
      <c r="Q56" s="1220"/>
      <c r="R56" s="1220"/>
      <c r="S56" s="1220"/>
      <c r="T56" s="1220"/>
      <c r="U56" s="1220"/>
      <c r="V56" s="1220"/>
      <c r="W56" s="1220"/>
      <c r="X56" s="1220"/>
      <c r="Y56" s="1220"/>
      <c r="Z56" s="1220"/>
      <c r="AA56" s="1220"/>
      <c r="AB56" s="2176" t="s">
        <v>1656</v>
      </c>
      <c r="AC56" s="2177"/>
      <c r="AD56" s="2177"/>
      <c r="AE56" s="2177"/>
      <c r="AF56" s="2177"/>
      <c r="AG56" s="2177"/>
      <c r="AH56" s="2177"/>
      <c r="AI56" s="2180"/>
      <c r="AJ56" s="2178" t="s">
        <v>1657</v>
      </c>
      <c r="AR56" s="1289" t="s">
        <v>1680</v>
      </c>
    </row>
    <row r="57" spans="1:44" s="409" customFormat="1" ht="15" customHeight="1" thickBot="1" x14ac:dyDescent="0.25">
      <c r="A57" s="1217"/>
      <c r="B57" s="1276" t="s">
        <v>1846</v>
      </c>
      <c r="C57" s="1277" t="s">
        <v>1778</v>
      </c>
      <c r="E57" s="333"/>
      <c r="F57" s="333"/>
      <c r="G57" s="333"/>
      <c r="H57" s="333"/>
      <c r="I57" s="333"/>
      <c r="J57" s="2152" t="s">
        <v>559</v>
      </c>
      <c r="K57" s="2153"/>
      <c r="L57" s="2153"/>
      <c r="M57" s="2153"/>
      <c r="N57" s="2153"/>
      <c r="O57" s="2153"/>
      <c r="P57" s="2153"/>
      <c r="Q57" s="2153"/>
      <c r="R57" s="2202" t="s">
        <v>560</v>
      </c>
      <c r="S57" s="2203"/>
      <c r="T57" s="2203"/>
      <c r="U57" s="2203"/>
      <c r="V57" s="2203"/>
      <c r="W57" s="2203"/>
      <c r="X57" s="2203"/>
      <c r="Y57" s="2203"/>
      <c r="Z57" s="2198" t="s">
        <v>1658</v>
      </c>
      <c r="AA57" s="2199"/>
      <c r="AB57" s="1293" t="s">
        <v>1659</v>
      </c>
      <c r="AC57" s="1294" t="s">
        <v>1660</v>
      </c>
      <c r="AD57" s="1294" t="s">
        <v>1661</v>
      </c>
      <c r="AE57" s="1294" t="s">
        <v>1662</v>
      </c>
      <c r="AF57" s="1294" t="s">
        <v>1663</v>
      </c>
      <c r="AG57" s="1294" t="s">
        <v>1664</v>
      </c>
      <c r="AH57" s="1294" t="s">
        <v>1665</v>
      </c>
      <c r="AI57" s="1295" t="s">
        <v>1666</v>
      </c>
      <c r="AJ57" s="2179"/>
      <c r="AR57" s="1202"/>
    </row>
    <row r="58" spans="1:44" s="409" customFormat="1" ht="42.75" customHeight="1" x14ac:dyDescent="0.2">
      <c r="A58" s="1217"/>
      <c r="B58" s="1290" t="s">
        <v>19</v>
      </c>
      <c r="C58" s="1367" t="s">
        <v>1667</v>
      </c>
      <c r="D58" s="1408"/>
      <c r="E58" s="1369" t="s">
        <v>1668</v>
      </c>
      <c r="F58" s="2204" t="s">
        <v>1669</v>
      </c>
      <c r="G58" s="2156"/>
      <c r="H58" s="2156"/>
      <c r="I58" s="1370" t="s">
        <v>1670</v>
      </c>
      <c r="J58" s="2157" t="s">
        <v>561</v>
      </c>
      <c r="K58" s="2158"/>
      <c r="L58" s="2158"/>
      <c r="M58" s="2158"/>
      <c r="N58" s="2198" t="s">
        <v>562</v>
      </c>
      <c r="O58" s="2199"/>
      <c r="P58" s="2199"/>
      <c r="Q58" s="2199"/>
      <c r="R58" s="2171" t="s">
        <v>563</v>
      </c>
      <c r="S58" s="2172"/>
      <c r="T58" s="2172"/>
      <c r="U58" s="2211"/>
      <c r="V58" s="2212" t="s">
        <v>564</v>
      </c>
      <c r="W58" s="2172"/>
      <c r="X58" s="2172"/>
      <c r="Y58" s="2172"/>
      <c r="Z58" s="1985" t="s">
        <v>565</v>
      </c>
      <c r="AA58" s="2167"/>
      <c r="AB58" s="1293"/>
      <c r="AC58" s="1294"/>
      <c r="AD58" s="1294"/>
      <c r="AE58" s="1294"/>
      <c r="AF58" s="1294"/>
      <c r="AG58" s="1294"/>
      <c r="AH58" s="1294"/>
      <c r="AI58" s="1295"/>
      <c r="AJ58" s="2179"/>
      <c r="AR58" s="1202"/>
    </row>
    <row r="59" spans="1:44" s="409" customFormat="1" x14ac:dyDescent="0.2">
      <c r="A59" s="1217"/>
      <c r="B59" s="1371" t="s">
        <v>19</v>
      </c>
      <c r="C59" s="809" t="s">
        <v>19</v>
      </c>
      <c r="D59" s="1298"/>
      <c r="E59" s="1332"/>
      <c r="F59" s="1468" t="s">
        <v>19</v>
      </c>
      <c r="G59" s="302" t="s">
        <v>19</v>
      </c>
      <c r="H59" s="302" t="s">
        <v>19</v>
      </c>
      <c r="I59" s="1467"/>
      <c r="J59" s="301" t="s">
        <v>566</v>
      </c>
      <c r="K59" s="302" t="s">
        <v>567</v>
      </c>
      <c r="L59" s="302" t="s">
        <v>568</v>
      </c>
      <c r="M59" s="302" t="s">
        <v>570</v>
      </c>
      <c r="N59" s="2139" t="s">
        <v>566</v>
      </c>
      <c r="O59" s="2139"/>
      <c r="P59" s="2139" t="s">
        <v>567</v>
      </c>
      <c r="Q59" s="2139"/>
      <c r="R59" s="1299" t="s">
        <v>566</v>
      </c>
      <c r="S59" s="1300" t="s">
        <v>567</v>
      </c>
      <c r="T59" s="1475" t="s">
        <v>568</v>
      </c>
      <c r="U59" s="1300" t="s">
        <v>570</v>
      </c>
      <c r="V59" s="2208" t="s">
        <v>566</v>
      </c>
      <c r="W59" s="2162"/>
      <c r="X59" s="2208" t="s">
        <v>572</v>
      </c>
      <c r="Y59" s="2162"/>
      <c r="Z59" s="1987" t="s">
        <v>566</v>
      </c>
      <c r="AA59" s="2008"/>
      <c r="AB59" s="1302"/>
      <c r="AC59" s="1303"/>
      <c r="AD59" s="1303"/>
      <c r="AE59" s="1303"/>
      <c r="AF59" s="1303"/>
      <c r="AG59" s="1303"/>
      <c r="AH59" s="1303"/>
      <c r="AI59" s="1304"/>
      <c r="AJ59" s="2163" t="s">
        <v>1671</v>
      </c>
      <c r="AR59" s="1202"/>
    </row>
    <row r="60" spans="1:44" s="409" customFormat="1" ht="12.75" thickBot="1" x14ac:dyDescent="0.25">
      <c r="B60" s="1296" t="s">
        <v>1779</v>
      </c>
      <c r="C60" s="1297" t="s">
        <v>1725</v>
      </c>
      <c r="D60" s="1467"/>
      <c r="E60" s="1308"/>
      <c r="F60" s="1378" t="s">
        <v>7</v>
      </c>
      <c r="G60" s="536" t="s">
        <v>9</v>
      </c>
      <c r="H60" s="536" t="s">
        <v>10</v>
      </c>
      <c r="I60" s="1379"/>
      <c r="J60" s="549" t="s">
        <v>573</v>
      </c>
      <c r="K60" s="536" t="s">
        <v>573</v>
      </c>
      <c r="L60" s="536" t="s">
        <v>573</v>
      </c>
      <c r="M60" s="536" t="s">
        <v>573</v>
      </c>
      <c r="N60" s="536" t="s">
        <v>573</v>
      </c>
      <c r="O60" s="536" t="s">
        <v>574</v>
      </c>
      <c r="P60" s="536" t="s">
        <v>573</v>
      </c>
      <c r="Q60" s="536" t="s">
        <v>574</v>
      </c>
      <c r="R60" s="1310" t="s">
        <v>573</v>
      </c>
      <c r="S60" s="1311" t="s">
        <v>573</v>
      </c>
      <c r="T60" s="1311" t="s">
        <v>573</v>
      </c>
      <c r="U60" s="1311" t="s">
        <v>573</v>
      </c>
      <c r="V60" s="1311" t="s">
        <v>573</v>
      </c>
      <c r="W60" s="1311" t="s">
        <v>574</v>
      </c>
      <c r="X60" s="1311" t="s">
        <v>573</v>
      </c>
      <c r="Y60" s="1311" t="s">
        <v>574</v>
      </c>
      <c r="Z60" s="549" t="s">
        <v>573</v>
      </c>
      <c r="AA60" s="536" t="s">
        <v>574</v>
      </c>
      <c r="AB60" s="1313"/>
      <c r="AC60" s="1314"/>
      <c r="AD60" s="1314"/>
      <c r="AE60" s="1314"/>
      <c r="AF60" s="1314"/>
      <c r="AG60" s="1314"/>
      <c r="AH60" s="1314"/>
      <c r="AI60" s="1315"/>
      <c r="AJ60" s="2164"/>
      <c r="AR60" s="1202" t="s">
        <v>1715</v>
      </c>
    </row>
    <row r="61" spans="1:44" s="409" customFormat="1" ht="15" customHeight="1" x14ac:dyDescent="0.2">
      <c r="A61" s="1217"/>
      <c r="B61" s="1170" t="s">
        <v>1456</v>
      </c>
      <c r="C61" s="1409" t="s">
        <v>287</v>
      </c>
      <c r="D61" s="1410" t="s">
        <v>1672</v>
      </c>
      <c r="E61" s="1170">
        <v>6</v>
      </c>
      <c r="F61" s="1222">
        <v>26</v>
      </c>
      <c r="G61" s="1223">
        <v>26</v>
      </c>
      <c r="H61" s="1178"/>
      <c r="I61" s="1382">
        <f>SUM(F61:H61)</f>
        <v>52</v>
      </c>
      <c r="J61" s="1218">
        <v>3</v>
      </c>
      <c r="K61" s="1320"/>
      <c r="L61" s="1320"/>
      <c r="M61" s="1320"/>
      <c r="N61" s="1536">
        <v>3</v>
      </c>
      <c r="O61" s="1537" t="s">
        <v>1529</v>
      </c>
      <c r="P61" s="1411"/>
      <c r="Q61" s="1411"/>
      <c r="R61" s="1567"/>
      <c r="S61" s="1568"/>
      <c r="T61" s="1569"/>
      <c r="U61" s="1570"/>
      <c r="V61" s="1383">
        <v>6</v>
      </c>
      <c r="W61" s="1323" t="s">
        <v>1529</v>
      </c>
      <c r="X61" s="1325"/>
      <c r="Y61" s="1325"/>
      <c r="Z61" s="1218">
        <v>6</v>
      </c>
      <c r="AA61" s="1219" t="s">
        <v>908</v>
      </c>
      <c r="AB61" s="1326" t="s">
        <v>19</v>
      </c>
      <c r="AC61" s="1320"/>
      <c r="AD61" s="1320"/>
      <c r="AE61" s="1320"/>
      <c r="AF61" s="1320"/>
      <c r="AG61" s="1320"/>
      <c r="AH61" s="1219" t="s">
        <v>1674</v>
      </c>
      <c r="AI61" s="1412" t="s">
        <v>1674</v>
      </c>
      <c r="AJ61" s="1534" t="s">
        <v>1726</v>
      </c>
      <c r="AR61" s="1202"/>
    </row>
    <row r="62" spans="1:44" s="409" customFormat="1" x14ac:dyDescent="0.2">
      <c r="A62" s="1217"/>
      <c r="B62" s="1169" t="s">
        <v>1457</v>
      </c>
      <c r="C62" s="1185" t="s">
        <v>288</v>
      </c>
      <c r="D62" s="1410" t="s">
        <v>1672</v>
      </c>
      <c r="E62" s="1169">
        <v>6</v>
      </c>
      <c r="F62" s="1151">
        <v>26</v>
      </c>
      <c r="G62" s="620">
        <v>26</v>
      </c>
      <c r="H62" s="583"/>
      <c r="I62" s="1386">
        <f>SUM(F62:H62)</f>
        <v>52</v>
      </c>
      <c r="J62" s="310">
        <v>3</v>
      </c>
      <c r="K62" s="311"/>
      <c r="L62" s="311"/>
      <c r="M62" s="311"/>
      <c r="N62" s="310">
        <v>3</v>
      </c>
      <c r="O62" s="311" t="s">
        <v>1529</v>
      </c>
      <c r="P62" s="311" t="s">
        <v>19</v>
      </c>
      <c r="Q62" s="311" t="s">
        <v>19</v>
      </c>
      <c r="R62" s="1329"/>
      <c r="S62" s="1330"/>
      <c r="T62" s="1388"/>
      <c r="U62" s="1331"/>
      <c r="V62" s="1387">
        <v>6</v>
      </c>
      <c r="W62" s="1330" t="s">
        <v>1529</v>
      </c>
      <c r="X62" s="1330"/>
      <c r="Y62" s="1330"/>
      <c r="Z62" s="310">
        <v>6</v>
      </c>
      <c r="AA62" s="311" t="s">
        <v>1471</v>
      </c>
      <c r="AB62" s="310" t="s">
        <v>19</v>
      </c>
      <c r="AC62" s="311"/>
      <c r="AD62" s="311" t="s">
        <v>19</v>
      </c>
      <c r="AE62" s="311" t="s">
        <v>19</v>
      </c>
      <c r="AF62" s="311" t="s">
        <v>19</v>
      </c>
      <c r="AG62" s="311"/>
      <c r="AH62" s="311" t="s">
        <v>1674</v>
      </c>
      <c r="AI62" s="1389" t="s">
        <v>1674</v>
      </c>
      <c r="AJ62" s="1471" t="s">
        <v>1727</v>
      </c>
      <c r="AR62" s="1202"/>
    </row>
    <row r="63" spans="1:44" s="409" customFormat="1" x14ac:dyDescent="0.2">
      <c r="B63" s="1169" t="s">
        <v>1458</v>
      </c>
      <c r="C63" s="1185" t="s">
        <v>1762</v>
      </c>
      <c r="D63" s="1410" t="s">
        <v>1672</v>
      </c>
      <c r="E63" s="1169">
        <v>6</v>
      </c>
      <c r="F63" s="1151">
        <v>26</v>
      </c>
      <c r="G63" s="620">
        <v>26</v>
      </c>
      <c r="H63" s="583"/>
      <c r="I63" s="1386">
        <f>SUM(F63:H63)</f>
        <v>52</v>
      </c>
      <c r="J63" s="310">
        <v>3</v>
      </c>
      <c r="K63" s="311"/>
      <c r="L63" s="311"/>
      <c r="M63" s="311"/>
      <c r="N63" s="310">
        <v>3</v>
      </c>
      <c r="O63" s="311" t="s">
        <v>1529</v>
      </c>
      <c r="P63" s="294"/>
      <c r="Q63" s="294"/>
      <c r="R63" s="1198"/>
      <c r="S63" s="1199"/>
      <c r="T63" s="1203"/>
      <c r="U63" s="1200"/>
      <c r="V63" s="1387">
        <v>6</v>
      </c>
      <c r="W63" s="1330" t="s">
        <v>1529</v>
      </c>
      <c r="X63" s="1199"/>
      <c r="Y63" s="1199"/>
      <c r="Z63" s="310">
        <v>6</v>
      </c>
      <c r="AA63" s="311" t="s">
        <v>1471</v>
      </c>
      <c r="AB63" s="293"/>
      <c r="AC63" s="294"/>
      <c r="AD63" s="294"/>
      <c r="AE63" s="294"/>
      <c r="AF63" s="294"/>
      <c r="AG63" s="294"/>
      <c r="AH63" s="311" t="s">
        <v>1674</v>
      </c>
      <c r="AI63" s="1389" t="s">
        <v>1674</v>
      </c>
      <c r="AJ63" s="1471" t="s">
        <v>1763</v>
      </c>
      <c r="AR63" s="1202" t="s">
        <v>1715</v>
      </c>
    </row>
    <row r="64" spans="1:44" s="409" customFormat="1" ht="12.75" thickBot="1" x14ac:dyDescent="0.25">
      <c r="B64" s="1169" t="s">
        <v>1764</v>
      </c>
      <c r="C64" s="1185" t="s">
        <v>1765</v>
      </c>
      <c r="D64" s="1410" t="s">
        <v>1676</v>
      </c>
      <c r="E64" s="1169">
        <v>3</v>
      </c>
      <c r="F64" s="1151">
        <v>13</v>
      </c>
      <c r="G64" s="620">
        <v>13</v>
      </c>
      <c r="H64" s="583"/>
      <c r="I64" s="1386">
        <f t="shared" ref="I64:I65" si="2">SUM(F64:H64)</f>
        <v>26</v>
      </c>
      <c r="J64" s="301">
        <v>1.5</v>
      </c>
      <c r="K64" s="294"/>
      <c r="L64" s="294"/>
      <c r="M64" s="294"/>
      <c r="N64" s="301">
        <v>1.5</v>
      </c>
      <c r="O64" s="302" t="s">
        <v>1529</v>
      </c>
      <c r="P64" s="294"/>
      <c r="Q64" s="294"/>
      <c r="R64" s="1198"/>
      <c r="S64" s="1199"/>
      <c r="T64" s="1203"/>
      <c r="U64" s="1200"/>
      <c r="V64" s="1387">
        <v>3</v>
      </c>
      <c r="W64" s="1330" t="s">
        <v>1529</v>
      </c>
      <c r="X64" s="1199"/>
      <c r="Y64" s="1199"/>
      <c r="Z64" s="301">
        <v>3</v>
      </c>
      <c r="AA64" s="302" t="s">
        <v>1471</v>
      </c>
      <c r="AB64" s="293"/>
      <c r="AC64" s="294"/>
      <c r="AD64" s="294"/>
      <c r="AE64" s="294"/>
      <c r="AF64" s="294"/>
      <c r="AG64" s="294"/>
      <c r="AH64" s="302" t="s">
        <v>1674</v>
      </c>
      <c r="AI64" s="1467" t="s">
        <v>1674</v>
      </c>
      <c r="AJ64" s="1332" t="s">
        <v>1766</v>
      </c>
      <c r="AR64" s="1202" t="s">
        <v>1718</v>
      </c>
    </row>
    <row r="65" spans="1:44" s="409" customFormat="1" x14ac:dyDescent="0.2">
      <c r="B65" s="1169" t="s">
        <v>1767</v>
      </c>
      <c r="C65" s="1185" t="s">
        <v>1768</v>
      </c>
      <c r="D65" s="1410" t="s">
        <v>1676</v>
      </c>
      <c r="E65" s="1169">
        <v>3</v>
      </c>
      <c r="F65" s="1151">
        <v>13</v>
      </c>
      <c r="G65" s="620">
        <v>13</v>
      </c>
      <c r="H65" s="583" t="s">
        <v>19</v>
      </c>
      <c r="I65" s="1386">
        <f t="shared" si="2"/>
        <v>26</v>
      </c>
      <c r="J65" s="301">
        <v>1.5</v>
      </c>
      <c r="K65" s="294"/>
      <c r="L65" s="294"/>
      <c r="M65" s="294"/>
      <c r="N65" s="301">
        <v>1.5</v>
      </c>
      <c r="O65" s="302" t="s">
        <v>1529</v>
      </c>
      <c r="P65" s="294"/>
      <c r="Q65" s="294"/>
      <c r="R65" s="1198"/>
      <c r="S65" s="1199"/>
      <c r="T65" s="1203"/>
      <c r="U65" s="1200"/>
      <c r="V65" s="1387">
        <v>3</v>
      </c>
      <c r="W65" s="1330" t="s">
        <v>1529</v>
      </c>
      <c r="X65" s="1199"/>
      <c r="Y65" s="1199"/>
      <c r="Z65" s="301">
        <v>3</v>
      </c>
      <c r="AA65" s="302" t="s">
        <v>1471</v>
      </c>
      <c r="AB65" s="293"/>
      <c r="AC65" s="294"/>
      <c r="AD65" s="294"/>
      <c r="AE65" s="294"/>
      <c r="AF65" s="294"/>
      <c r="AG65" s="294"/>
      <c r="AH65" s="302" t="s">
        <v>1674</v>
      </c>
      <c r="AI65" s="1467" t="s">
        <v>1674</v>
      </c>
      <c r="AJ65" s="1332" t="s">
        <v>1766</v>
      </c>
      <c r="AR65" s="2168" t="s">
        <v>1657</v>
      </c>
    </row>
    <row r="66" spans="1:44" s="409" customFormat="1" ht="12.75" customHeight="1" x14ac:dyDescent="0.2">
      <c r="A66" s="2227"/>
      <c r="B66" s="1334" t="s">
        <v>1677</v>
      </c>
      <c r="C66" s="1391" t="s">
        <v>1678</v>
      </c>
      <c r="D66" s="1298"/>
      <c r="E66" s="1332"/>
      <c r="F66" s="1468"/>
      <c r="G66" s="302"/>
      <c r="H66" s="302"/>
      <c r="I66" s="303"/>
      <c r="J66" s="293"/>
      <c r="K66" s="294"/>
      <c r="L66" s="294"/>
      <c r="M66" s="294"/>
      <c r="N66" s="293"/>
      <c r="O66" s="294"/>
      <c r="P66" s="294"/>
      <c r="Q66" s="294"/>
      <c r="R66" s="1198"/>
      <c r="S66" s="1199"/>
      <c r="T66" s="1199"/>
      <c r="U66" s="1200"/>
      <c r="V66" s="1390"/>
      <c r="W66" s="1199"/>
      <c r="X66" s="1199"/>
      <c r="Y66" s="1199"/>
      <c r="Z66" s="293"/>
      <c r="AA66" s="294"/>
      <c r="AB66" s="293"/>
      <c r="AC66" s="294"/>
      <c r="AD66" s="294"/>
      <c r="AE66" s="294"/>
      <c r="AF66" s="294"/>
      <c r="AG66" s="294"/>
      <c r="AH66" s="294"/>
      <c r="AI66" s="295"/>
      <c r="AJ66" s="1336"/>
      <c r="AR66" s="2169"/>
    </row>
    <row r="67" spans="1:44" s="1548" customFormat="1" ht="22.5" x14ac:dyDescent="0.2">
      <c r="A67" s="2227"/>
      <c r="B67" s="1540" t="s">
        <v>555</v>
      </c>
      <c r="C67" s="610" t="s">
        <v>85</v>
      </c>
      <c r="D67" s="1564" t="s">
        <v>1679</v>
      </c>
      <c r="E67" s="1541">
        <v>2</v>
      </c>
      <c r="F67" s="1543">
        <v>0</v>
      </c>
      <c r="G67" s="609">
        <v>20</v>
      </c>
      <c r="H67" s="1571"/>
      <c r="I67" s="1560">
        <f>SUM(F67:H67)</f>
        <v>20</v>
      </c>
      <c r="J67" s="982" t="s">
        <v>1416</v>
      </c>
      <c r="K67" s="1545"/>
      <c r="L67" s="833" t="s">
        <v>1416</v>
      </c>
      <c r="M67" s="833"/>
      <c r="N67" s="832"/>
      <c r="O67" s="833"/>
      <c r="P67" s="833"/>
      <c r="Q67" s="833"/>
      <c r="R67" s="1546" t="s">
        <v>1416</v>
      </c>
      <c r="S67" s="980"/>
      <c r="T67" s="1572" t="s">
        <v>1416</v>
      </c>
      <c r="U67" s="961"/>
      <c r="V67" s="972"/>
      <c r="W67" s="960"/>
      <c r="X67" s="960"/>
      <c r="Y67" s="960"/>
      <c r="Z67" s="2005" t="s">
        <v>1562</v>
      </c>
      <c r="AA67" s="2007"/>
      <c r="AB67" s="825"/>
      <c r="AC67" s="823" t="s">
        <v>1674</v>
      </c>
      <c r="AD67" s="823"/>
      <c r="AE67" s="823"/>
      <c r="AF67" s="823"/>
      <c r="AG67" s="823"/>
      <c r="AH67" s="823"/>
      <c r="AI67" s="1564"/>
      <c r="AJ67" s="1547"/>
      <c r="AR67" s="2169"/>
    </row>
    <row r="68" spans="1:44" s="1548" customFormat="1" ht="20.25" customHeight="1" x14ac:dyDescent="0.2">
      <c r="A68" s="2227"/>
      <c r="B68" s="1549" t="s">
        <v>554</v>
      </c>
      <c r="C68" s="1573" t="s">
        <v>159</v>
      </c>
      <c r="D68" s="1564" t="s">
        <v>1679</v>
      </c>
      <c r="E68" s="1541">
        <v>2</v>
      </c>
      <c r="F68" s="1552">
        <v>2</v>
      </c>
      <c r="G68" s="1574">
        <v>14</v>
      </c>
      <c r="H68" s="1575"/>
      <c r="I68" s="1560">
        <f>SUM(F68:H68)</f>
        <v>16</v>
      </c>
      <c r="J68" s="832" t="s">
        <v>1473</v>
      </c>
      <c r="K68" s="833" t="s">
        <v>19</v>
      </c>
      <c r="L68" s="823"/>
      <c r="M68" s="823"/>
      <c r="N68" s="825"/>
      <c r="O68" s="833"/>
      <c r="P68" s="823"/>
      <c r="Q68" s="833"/>
      <c r="R68" s="959" t="s">
        <v>1473</v>
      </c>
      <c r="S68" s="960"/>
      <c r="T68" s="1554"/>
      <c r="U68" s="828"/>
      <c r="V68" s="978"/>
      <c r="W68" s="960"/>
      <c r="X68" s="827"/>
      <c r="Y68" s="827"/>
      <c r="Z68" s="2215" t="s">
        <v>1755</v>
      </c>
      <c r="AA68" s="2216"/>
      <c r="AB68" s="825"/>
      <c r="AC68" s="823"/>
      <c r="AD68" s="823" t="s">
        <v>1674</v>
      </c>
      <c r="AE68" s="823" t="s">
        <v>1674</v>
      </c>
      <c r="AF68" s="823"/>
      <c r="AG68" s="823"/>
      <c r="AH68" s="823"/>
      <c r="AI68" s="1564"/>
      <c r="AJ68" s="1547"/>
      <c r="AR68" s="1542" t="s">
        <v>1718</v>
      </c>
    </row>
    <row r="69" spans="1:44" s="409" customFormat="1" ht="22.5" customHeight="1" thickBot="1" x14ac:dyDescent="0.25">
      <c r="A69" s="2227"/>
      <c r="B69" s="1186" t="s">
        <v>1352</v>
      </c>
      <c r="C69" s="562" t="s">
        <v>1704</v>
      </c>
      <c r="D69" s="1307" t="s">
        <v>1679</v>
      </c>
      <c r="E69" s="1186">
        <v>2</v>
      </c>
      <c r="F69" s="1356">
        <v>20</v>
      </c>
      <c r="G69" s="1414">
        <v>0</v>
      </c>
      <c r="H69" s="1415"/>
      <c r="I69" s="1416">
        <f>SUM(F69:H69)</f>
        <v>20</v>
      </c>
      <c r="J69" s="549" t="s">
        <v>1409</v>
      </c>
      <c r="K69" s="754"/>
      <c r="L69" s="754"/>
      <c r="M69" s="754"/>
      <c r="N69" s="549"/>
      <c r="O69" s="536"/>
      <c r="P69" s="754"/>
      <c r="Q69" s="536"/>
      <c r="R69" s="1310" t="s">
        <v>1409</v>
      </c>
      <c r="S69" s="1360"/>
      <c r="T69" s="1417"/>
      <c r="U69" s="1361"/>
      <c r="V69" s="1380"/>
      <c r="W69" s="1311"/>
      <c r="X69" s="1360"/>
      <c r="Y69" s="1360"/>
      <c r="Z69" s="2206" t="s">
        <v>1755</v>
      </c>
      <c r="AA69" s="2207"/>
      <c r="AB69" s="753"/>
      <c r="AC69" s="754"/>
      <c r="AD69" s="754"/>
      <c r="AE69" s="754"/>
      <c r="AF69" s="754"/>
      <c r="AG69" s="754"/>
      <c r="AH69" s="754"/>
      <c r="AI69" s="1307"/>
      <c r="AJ69" s="1308"/>
      <c r="AR69" s="1469"/>
    </row>
    <row r="70" spans="1:44" s="1282" customFormat="1" ht="15.75" customHeight="1" thickBot="1" x14ac:dyDescent="0.25">
      <c r="A70" s="2227"/>
      <c r="B70" s="619"/>
      <c r="C70" s="1362"/>
      <c r="D70" s="409"/>
      <c r="E70" s="1407">
        <f>SUM(E61:E65,E67:E69)</f>
        <v>30</v>
      </c>
      <c r="F70" s="1418">
        <f>SUM(F61:F65,F67:F69)</f>
        <v>126</v>
      </c>
      <c r="G70" s="1407">
        <f>SUM(G61:G65,G67:G69)</f>
        <v>138</v>
      </c>
      <c r="H70" s="1407">
        <f>SUM(H61:H65,H67:H69)</f>
        <v>0</v>
      </c>
      <c r="I70" s="1419">
        <f>SUM(I61:I65,I68:I69)</f>
        <v>244</v>
      </c>
      <c r="J70" s="409"/>
      <c r="K70" s="409"/>
      <c r="L70" s="409"/>
      <c r="M70" s="409"/>
      <c r="N70" s="333"/>
      <c r="O70" s="409"/>
      <c r="P70" s="409"/>
      <c r="Q70" s="409"/>
      <c r="R70" s="409"/>
      <c r="S70" s="409"/>
      <c r="T70" s="409"/>
      <c r="U70" s="409"/>
      <c r="V70" s="409"/>
      <c r="W70" s="409"/>
      <c r="X70" s="409"/>
      <c r="Y70" s="409"/>
      <c r="Z70" s="409"/>
      <c r="AA70" s="409"/>
      <c r="AB70" s="409"/>
      <c r="AC70" s="409"/>
      <c r="AD70" s="409"/>
      <c r="AE70" s="409"/>
      <c r="AF70" s="409"/>
      <c r="AG70" s="409"/>
      <c r="AH70" s="409"/>
      <c r="AI70" s="409"/>
      <c r="AJ70" s="409"/>
      <c r="AR70" s="1283" t="s">
        <v>1680</v>
      </c>
    </row>
    <row r="71" spans="1:44" s="332" customFormat="1" ht="15" customHeight="1" thickBot="1" x14ac:dyDescent="0.25">
      <c r="A71" s="2227"/>
      <c r="B71" s="619"/>
      <c r="C71" s="1362"/>
      <c r="D71" s="409"/>
      <c r="E71" s="333"/>
      <c r="F71" s="333"/>
      <c r="G71" s="333"/>
      <c r="H71" s="333"/>
      <c r="I71" s="1365"/>
      <c r="J71" s="333"/>
      <c r="K71" s="409"/>
      <c r="L71" s="409"/>
      <c r="M71" s="409"/>
      <c r="N71" s="409"/>
      <c r="O71" s="409"/>
      <c r="P71" s="409"/>
      <c r="Q71" s="409"/>
      <c r="R71" s="409"/>
      <c r="S71" s="409"/>
      <c r="T71" s="409"/>
      <c r="U71" s="409"/>
      <c r="V71" s="409"/>
      <c r="W71" s="409"/>
      <c r="X71" s="409"/>
      <c r="Y71" s="409"/>
      <c r="Z71" s="409"/>
      <c r="AA71" s="409"/>
      <c r="AB71" s="409"/>
      <c r="AC71" s="409"/>
      <c r="AD71" s="409"/>
      <c r="AE71" s="409"/>
      <c r="AF71" s="409"/>
      <c r="AG71" s="409"/>
      <c r="AH71" s="409"/>
      <c r="AI71" s="409"/>
      <c r="AJ71" s="409"/>
      <c r="AR71" s="1289" t="s">
        <v>1680</v>
      </c>
    </row>
    <row r="72" spans="1:44" s="409" customFormat="1" ht="45" customHeight="1" thickBot="1" x14ac:dyDescent="0.25">
      <c r="A72" s="2227"/>
      <c r="C72" s="1278" t="s">
        <v>19</v>
      </c>
      <c r="D72" s="1278"/>
      <c r="E72" s="1279" t="s">
        <v>19</v>
      </c>
      <c r="F72" s="1278" t="s">
        <v>19</v>
      </c>
      <c r="G72" s="1278"/>
      <c r="H72" s="1278"/>
      <c r="I72" s="1280" t="s">
        <v>19</v>
      </c>
      <c r="J72" s="1281" t="s">
        <v>558</v>
      </c>
      <c r="K72" s="1220"/>
      <c r="L72" s="1220"/>
      <c r="M72" s="1220"/>
      <c r="N72" s="1220"/>
      <c r="O72" s="1220"/>
      <c r="P72" s="1220"/>
      <c r="Q72" s="1220"/>
      <c r="R72" s="1220"/>
      <c r="S72" s="1220"/>
      <c r="T72" s="1220"/>
      <c r="U72" s="1220"/>
      <c r="V72" s="1220"/>
      <c r="W72" s="1220"/>
      <c r="X72" s="1220"/>
      <c r="Y72" s="1220"/>
      <c r="Z72" s="1220"/>
      <c r="AA72" s="1220"/>
      <c r="AB72" s="2176" t="s">
        <v>1656</v>
      </c>
      <c r="AC72" s="2177"/>
      <c r="AD72" s="2177"/>
      <c r="AE72" s="2177"/>
      <c r="AF72" s="2177"/>
      <c r="AG72" s="2177"/>
      <c r="AH72" s="2177"/>
      <c r="AI72" s="2177"/>
      <c r="AJ72" s="2178" t="s">
        <v>1657</v>
      </c>
      <c r="AR72" s="1202"/>
    </row>
    <row r="73" spans="1:44" s="409" customFormat="1" ht="36.75" customHeight="1" thickBot="1" x14ac:dyDescent="0.25">
      <c r="A73" s="2227"/>
      <c r="B73" s="1276" t="s">
        <v>19</v>
      </c>
      <c r="C73" s="1277" t="s">
        <v>19</v>
      </c>
      <c r="E73" s="333"/>
      <c r="F73" s="333"/>
      <c r="G73" s="333"/>
      <c r="H73" s="333"/>
      <c r="I73" s="333"/>
      <c r="J73" s="2152" t="s">
        <v>559</v>
      </c>
      <c r="K73" s="2153"/>
      <c r="L73" s="2153"/>
      <c r="M73" s="2153"/>
      <c r="N73" s="2153"/>
      <c r="O73" s="2153"/>
      <c r="P73" s="2153"/>
      <c r="Q73" s="2153"/>
      <c r="R73" s="2202" t="s">
        <v>560</v>
      </c>
      <c r="S73" s="2203"/>
      <c r="T73" s="2203"/>
      <c r="U73" s="2203"/>
      <c r="V73" s="2203"/>
      <c r="W73" s="2203"/>
      <c r="X73" s="2203"/>
      <c r="Y73" s="2203"/>
      <c r="Z73" s="2198" t="s">
        <v>1658</v>
      </c>
      <c r="AA73" s="2199"/>
      <c r="AB73" s="1293" t="s">
        <v>1659</v>
      </c>
      <c r="AC73" s="1294" t="s">
        <v>1660</v>
      </c>
      <c r="AD73" s="1294" t="s">
        <v>1661</v>
      </c>
      <c r="AE73" s="1294" t="s">
        <v>1662</v>
      </c>
      <c r="AF73" s="1294" t="s">
        <v>1663</v>
      </c>
      <c r="AG73" s="1294" t="s">
        <v>1664</v>
      </c>
      <c r="AH73" s="1294" t="s">
        <v>1665</v>
      </c>
      <c r="AI73" s="1366" t="s">
        <v>1666</v>
      </c>
      <c r="AJ73" s="2179"/>
      <c r="AR73" s="1202"/>
    </row>
    <row r="74" spans="1:44" s="409" customFormat="1" ht="36" x14ac:dyDescent="0.2">
      <c r="A74" s="2227"/>
      <c r="B74" s="1290" t="s">
        <v>19</v>
      </c>
      <c r="C74" s="1367" t="s">
        <v>1667</v>
      </c>
      <c r="D74" s="1368"/>
      <c r="E74" s="1369" t="s">
        <v>1668</v>
      </c>
      <c r="F74" s="2204" t="s">
        <v>1669</v>
      </c>
      <c r="G74" s="2156"/>
      <c r="H74" s="2156"/>
      <c r="I74" s="1370" t="s">
        <v>1670</v>
      </c>
      <c r="J74" s="2157" t="s">
        <v>561</v>
      </c>
      <c r="K74" s="2158"/>
      <c r="L74" s="2158"/>
      <c r="M74" s="2158"/>
      <c r="N74" s="2198" t="s">
        <v>562</v>
      </c>
      <c r="O74" s="2199"/>
      <c r="P74" s="2199"/>
      <c r="Q74" s="2199"/>
      <c r="R74" s="2171" t="s">
        <v>563</v>
      </c>
      <c r="S74" s="2172"/>
      <c r="T74" s="2172"/>
      <c r="U74" s="2211"/>
      <c r="V74" s="2212" t="s">
        <v>564</v>
      </c>
      <c r="W74" s="2172"/>
      <c r="X74" s="2172"/>
      <c r="Y74" s="2172"/>
      <c r="Z74" s="1985" t="s">
        <v>565</v>
      </c>
      <c r="AA74" s="2167"/>
      <c r="AB74" s="1293"/>
      <c r="AC74" s="1294"/>
      <c r="AD74" s="1294"/>
      <c r="AE74" s="1294"/>
      <c r="AF74" s="1294"/>
      <c r="AG74" s="1294"/>
      <c r="AH74" s="1294"/>
      <c r="AI74" s="1366"/>
      <c r="AJ74" s="2179"/>
      <c r="AR74" s="1202"/>
    </row>
    <row r="75" spans="1:44" s="409" customFormat="1" x14ac:dyDescent="0.2">
      <c r="B75" s="1371"/>
      <c r="C75" s="1372"/>
      <c r="D75" s="1373"/>
      <c r="E75" s="1474"/>
      <c r="F75" s="1535"/>
      <c r="G75" s="1374"/>
      <c r="H75" s="1374"/>
      <c r="I75" s="1375"/>
      <c r="J75" s="301" t="s">
        <v>566</v>
      </c>
      <c r="K75" s="302" t="s">
        <v>567</v>
      </c>
      <c r="L75" s="302" t="s">
        <v>568</v>
      </c>
      <c r="M75" s="302" t="s">
        <v>570</v>
      </c>
      <c r="N75" s="2139" t="s">
        <v>566</v>
      </c>
      <c r="O75" s="2139"/>
      <c r="P75" s="2139" t="s">
        <v>567</v>
      </c>
      <c r="Q75" s="2139"/>
      <c r="R75" s="1299" t="s">
        <v>566</v>
      </c>
      <c r="S75" s="1300" t="s">
        <v>567</v>
      </c>
      <c r="T75" s="1475" t="s">
        <v>568</v>
      </c>
      <c r="U75" s="1300" t="s">
        <v>570</v>
      </c>
      <c r="V75" s="2208" t="s">
        <v>566</v>
      </c>
      <c r="W75" s="2162"/>
      <c r="X75" s="2208" t="s">
        <v>572</v>
      </c>
      <c r="Y75" s="2162"/>
      <c r="Z75" s="1987" t="s">
        <v>566</v>
      </c>
      <c r="AA75" s="2008"/>
      <c r="AB75" s="1302"/>
      <c r="AC75" s="1303"/>
      <c r="AD75" s="1303"/>
      <c r="AE75" s="1303"/>
      <c r="AF75" s="1303"/>
      <c r="AG75" s="1303"/>
      <c r="AH75" s="1303"/>
      <c r="AI75" s="1376"/>
      <c r="AJ75" s="2163" t="s">
        <v>1671</v>
      </c>
      <c r="AR75" s="1202" t="s">
        <v>1746</v>
      </c>
    </row>
    <row r="76" spans="1:44" s="409" customFormat="1" ht="12.75" thickBot="1" x14ac:dyDescent="0.25">
      <c r="B76" s="1296" t="s">
        <v>1780</v>
      </c>
      <c r="C76" s="1377" t="s">
        <v>1739</v>
      </c>
      <c r="D76" s="303"/>
      <c r="E76" s="1308"/>
      <c r="F76" s="1378" t="s">
        <v>7</v>
      </c>
      <c r="G76" s="536" t="s">
        <v>9</v>
      </c>
      <c r="H76" s="536" t="s">
        <v>10</v>
      </c>
      <c r="I76" s="1379"/>
      <c r="J76" s="549" t="s">
        <v>573</v>
      </c>
      <c r="K76" s="536" t="s">
        <v>573</v>
      </c>
      <c r="L76" s="536" t="s">
        <v>573</v>
      </c>
      <c r="M76" s="536" t="s">
        <v>573</v>
      </c>
      <c r="N76" s="536" t="s">
        <v>573</v>
      </c>
      <c r="O76" s="536" t="s">
        <v>574</v>
      </c>
      <c r="P76" s="536" t="s">
        <v>573</v>
      </c>
      <c r="Q76" s="536" t="s">
        <v>574</v>
      </c>
      <c r="R76" s="1310" t="s">
        <v>573</v>
      </c>
      <c r="S76" s="1311" t="s">
        <v>573</v>
      </c>
      <c r="T76" s="1311" t="s">
        <v>573</v>
      </c>
      <c r="U76" s="1311" t="s">
        <v>573</v>
      </c>
      <c r="V76" s="1311" t="s">
        <v>573</v>
      </c>
      <c r="W76" s="1311" t="s">
        <v>574</v>
      </c>
      <c r="X76" s="1311" t="s">
        <v>573</v>
      </c>
      <c r="Y76" s="1311" t="s">
        <v>574</v>
      </c>
      <c r="Z76" s="549" t="s">
        <v>573</v>
      </c>
      <c r="AA76" s="536" t="s">
        <v>574</v>
      </c>
      <c r="AB76" s="1313"/>
      <c r="AC76" s="1314"/>
      <c r="AD76" s="1314"/>
      <c r="AE76" s="1314"/>
      <c r="AF76" s="1314"/>
      <c r="AG76" s="1314"/>
      <c r="AH76" s="1314"/>
      <c r="AI76" s="1381"/>
      <c r="AJ76" s="2164"/>
      <c r="AR76" s="1202" t="s">
        <v>1718</v>
      </c>
    </row>
    <row r="77" spans="1:44" s="409" customFormat="1" x14ac:dyDescent="0.2">
      <c r="B77" s="1169" t="s">
        <v>1770</v>
      </c>
      <c r="C77" s="1179" t="s">
        <v>1771</v>
      </c>
      <c r="D77" s="1190" t="s">
        <v>1672</v>
      </c>
      <c r="E77" s="1170">
        <v>6</v>
      </c>
      <c r="F77" s="1171">
        <v>26</v>
      </c>
      <c r="G77" s="1172">
        <v>26</v>
      </c>
      <c r="H77" s="1172"/>
      <c r="I77" s="1382">
        <f>SUM(F77:H77)</f>
        <v>52</v>
      </c>
      <c r="J77" s="1218">
        <v>3</v>
      </c>
      <c r="K77" s="1320"/>
      <c r="L77" s="1320"/>
      <c r="M77" s="1320"/>
      <c r="N77" s="1218">
        <v>3</v>
      </c>
      <c r="O77" s="1219" t="s">
        <v>909</v>
      </c>
      <c r="P77" s="1320"/>
      <c r="Q77" s="1320"/>
      <c r="R77" s="1383"/>
      <c r="S77" s="1323"/>
      <c r="T77" s="1539"/>
      <c r="U77" s="1384"/>
      <c r="V77" s="1322">
        <v>6</v>
      </c>
      <c r="W77" s="1323" t="s">
        <v>909</v>
      </c>
      <c r="X77" s="1325"/>
      <c r="Y77" s="1325"/>
      <c r="Z77" s="1218">
        <v>6</v>
      </c>
      <c r="AA77" s="1219" t="s">
        <v>908</v>
      </c>
      <c r="AB77" s="1326" t="s">
        <v>19</v>
      </c>
      <c r="AC77" s="1320" t="s">
        <v>19</v>
      </c>
      <c r="AD77" s="1320"/>
      <c r="AE77" s="1320"/>
      <c r="AF77" s="1320"/>
      <c r="AG77" s="1320" t="s">
        <v>19</v>
      </c>
      <c r="AH77" s="1320" t="s">
        <v>1674</v>
      </c>
      <c r="AI77" s="1385" t="s">
        <v>1674</v>
      </c>
      <c r="AJ77" s="1534" t="s">
        <v>1772</v>
      </c>
      <c r="AR77" s="1202"/>
    </row>
    <row r="78" spans="1:44" s="409" customFormat="1" x14ac:dyDescent="0.2">
      <c r="B78" s="1169" t="s">
        <v>1461</v>
      </c>
      <c r="C78" s="1179" t="s">
        <v>293</v>
      </c>
      <c r="D78" s="1190" t="s">
        <v>1672</v>
      </c>
      <c r="E78" s="1169">
        <v>6</v>
      </c>
      <c r="F78" s="1151">
        <v>21</v>
      </c>
      <c r="G78" s="620">
        <v>21</v>
      </c>
      <c r="H78" s="620">
        <v>10</v>
      </c>
      <c r="I78" s="1386">
        <f>SUM(F78:H78)</f>
        <v>52</v>
      </c>
      <c r="J78" s="310">
        <v>3</v>
      </c>
      <c r="K78" s="311"/>
      <c r="L78" s="311"/>
      <c r="M78" s="311"/>
      <c r="N78" s="310">
        <v>3</v>
      </c>
      <c r="O78" s="311" t="s">
        <v>1529</v>
      </c>
      <c r="P78" s="311" t="s">
        <v>19</v>
      </c>
      <c r="Q78" s="311" t="s">
        <v>19</v>
      </c>
      <c r="R78" s="1387"/>
      <c r="S78" s="1330"/>
      <c r="T78" s="1388"/>
      <c r="U78" s="1388"/>
      <c r="V78" s="1329">
        <v>6</v>
      </c>
      <c r="W78" s="1330" t="s">
        <v>1529</v>
      </c>
      <c r="X78" s="1330"/>
      <c r="Y78" s="1330"/>
      <c r="Z78" s="310">
        <v>6</v>
      </c>
      <c r="AA78" s="311" t="s">
        <v>908</v>
      </c>
      <c r="AB78" s="310" t="s">
        <v>19</v>
      </c>
      <c r="AC78" s="311" t="s">
        <v>1674</v>
      </c>
      <c r="AD78" s="311" t="s">
        <v>19</v>
      </c>
      <c r="AE78" s="311" t="s">
        <v>19</v>
      </c>
      <c r="AF78" s="311" t="s">
        <v>19</v>
      </c>
      <c r="AG78" s="311" t="s">
        <v>19</v>
      </c>
      <c r="AH78" s="311" t="s">
        <v>19</v>
      </c>
      <c r="AI78" s="1389" t="s">
        <v>1674</v>
      </c>
      <c r="AJ78" s="1471" t="s">
        <v>1773</v>
      </c>
      <c r="AR78" s="1202" t="s">
        <v>1746</v>
      </c>
    </row>
    <row r="79" spans="1:44" s="409" customFormat="1" x14ac:dyDescent="0.2">
      <c r="B79" s="1169" t="s">
        <v>1463</v>
      </c>
      <c r="C79" s="1179" t="s">
        <v>1774</v>
      </c>
      <c r="D79" s="1190" t="s">
        <v>1672</v>
      </c>
      <c r="E79" s="1169">
        <v>6</v>
      </c>
      <c r="F79" s="1151">
        <v>26</v>
      </c>
      <c r="G79" s="620">
        <v>26</v>
      </c>
      <c r="H79" s="620"/>
      <c r="I79" s="1386">
        <f>SUM(F79:H79)</f>
        <v>52</v>
      </c>
      <c r="J79" s="301">
        <v>3</v>
      </c>
      <c r="K79" s="294"/>
      <c r="L79" s="294"/>
      <c r="M79" s="294"/>
      <c r="N79" s="301">
        <v>3</v>
      </c>
      <c r="O79" s="302" t="s">
        <v>1529</v>
      </c>
      <c r="P79" s="294"/>
      <c r="Q79" s="294"/>
      <c r="R79" s="1390"/>
      <c r="S79" s="1199"/>
      <c r="T79" s="1203"/>
      <c r="U79" s="1203"/>
      <c r="V79" s="1299">
        <v>6</v>
      </c>
      <c r="W79" s="1300" t="s">
        <v>1529</v>
      </c>
      <c r="X79" s="1199"/>
      <c r="Y79" s="1199"/>
      <c r="Z79" s="301">
        <v>6</v>
      </c>
      <c r="AA79" s="302" t="s">
        <v>1471</v>
      </c>
      <c r="AB79" s="293"/>
      <c r="AC79" s="294"/>
      <c r="AD79" s="294"/>
      <c r="AE79" s="294"/>
      <c r="AF79" s="294"/>
      <c r="AG79" s="294"/>
      <c r="AH79" s="294" t="s">
        <v>1674</v>
      </c>
      <c r="AI79" s="1298" t="s">
        <v>1674</v>
      </c>
      <c r="AJ79" s="1332" t="s">
        <v>1775</v>
      </c>
      <c r="AR79" s="1202" t="s">
        <v>1718</v>
      </c>
    </row>
    <row r="80" spans="1:44" s="409" customFormat="1" x14ac:dyDescent="0.2">
      <c r="B80" s="1169" t="s">
        <v>1462</v>
      </c>
      <c r="C80" s="1179" t="s">
        <v>1776</v>
      </c>
      <c r="D80" s="1190" t="s">
        <v>1676</v>
      </c>
      <c r="E80" s="1169">
        <v>3</v>
      </c>
      <c r="F80" s="1151">
        <v>15</v>
      </c>
      <c r="G80" s="620">
        <v>15</v>
      </c>
      <c r="H80" s="620"/>
      <c r="I80" s="1386">
        <f t="shared" ref="I80:I81" si="3">SUM(F80:H80)</f>
        <v>30</v>
      </c>
      <c r="J80" s="301">
        <v>1.5</v>
      </c>
      <c r="K80" s="294"/>
      <c r="L80" s="294"/>
      <c r="M80" s="294"/>
      <c r="N80" s="301">
        <v>1.5</v>
      </c>
      <c r="O80" s="302" t="s">
        <v>1529</v>
      </c>
      <c r="P80" s="294"/>
      <c r="Q80" s="294"/>
      <c r="R80" s="1390"/>
      <c r="S80" s="1199"/>
      <c r="T80" s="1203"/>
      <c r="U80" s="1203"/>
      <c r="V80" s="1299">
        <v>3</v>
      </c>
      <c r="W80" s="1300" t="s">
        <v>1529</v>
      </c>
      <c r="X80" s="1199"/>
      <c r="Y80" s="1199"/>
      <c r="Z80" s="301">
        <v>3</v>
      </c>
      <c r="AA80" s="302" t="s">
        <v>1471</v>
      </c>
      <c r="AB80" s="293"/>
      <c r="AC80" s="294"/>
      <c r="AD80" s="294"/>
      <c r="AE80" s="294"/>
      <c r="AF80" s="294"/>
      <c r="AG80" s="294"/>
      <c r="AH80" s="294" t="s">
        <v>1674</v>
      </c>
      <c r="AI80" s="1298" t="s">
        <v>1674</v>
      </c>
      <c r="AJ80" s="1332" t="s">
        <v>1777</v>
      </c>
      <c r="AR80" s="1202"/>
    </row>
    <row r="81" spans="1:44" s="409" customFormat="1" x14ac:dyDescent="0.2">
      <c r="B81" s="1169" t="s">
        <v>1464</v>
      </c>
      <c r="C81" s="1179" t="s">
        <v>296</v>
      </c>
      <c r="D81" s="1190" t="s">
        <v>1676</v>
      </c>
      <c r="E81" s="1169">
        <v>3</v>
      </c>
      <c r="F81" s="1151">
        <v>10</v>
      </c>
      <c r="G81" s="620">
        <v>10</v>
      </c>
      <c r="H81" s="620">
        <v>10</v>
      </c>
      <c r="I81" s="1386">
        <f t="shared" si="3"/>
        <v>30</v>
      </c>
      <c r="J81" s="293"/>
      <c r="K81" s="294"/>
      <c r="L81" s="294"/>
      <c r="M81" s="302">
        <v>1.5</v>
      </c>
      <c r="N81" s="301">
        <v>1.5</v>
      </c>
      <c r="O81" s="302" t="s">
        <v>1529</v>
      </c>
      <c r="P81" s="294"/>
      <c r="Q81" s="294"/>
      <c r="R81" s="1390"/>
      <c r="S81" s="1199"/>
      <c r="T81" s="1203"/>
      <c r="U81" s="1475">
        <v>1.5</v>
      </c>
      <c r="V81" s="1299">
        <v>1.5</v>
      </c>
      <c r="W81" s="1300" t="s">
        <v>1529</v>
      </c>
      <c r="X81" s="1199"/>
      <c r="Y81" s="1199"/>
      <c r="Z81" s="301">
        <v>3</v>
      </c>
      <c r="AA81" s="302" t="s">
        <v>1471</v>
      </c>
      <c r="AB81" s="293" t="s">
        <v>1674</v>
      </c>
      <c r="AC81" s="294"/>
      <c r="AD81" s="294"/>
      <c r="AE81" s="294"/>
      <c r="AF81" s="294"/>
      <c r="AG81" s="294"/>
      <c r="AH81" s="294" t="s">
        <v>1674</v>
      </c>
      <c r="AI81" s="1298" t="s">
        <v>1674</v>
      </c>
      <c r="AJ81" s="1332" t="s">
        <v>1777</v>
      </c>
    </row>
    <row r="82" spans="1:44" s="409" customFormat="1" x14ac:dyDescent="0.2">
      <c r="B82" s="1334" t="s">
        <v>1677</v>
      </c>
      <c r="C82" s="1391" t="s">
        <v>1678</v>
      </c>
      <c r="D82" s="295"/>
      <c r="E82" s="1332"/>
      <c r="F82" s="1468"/>
      <c r="G82" s="302"/>
      <c r="H82" s="302"/>
      <c r="I82" s="303"/>
      <c r="J82" s="293"/>
      <c r="K82" s="294"/>
      <c r="L82" s="294"/>
      <c r="M82" s="294"/>
      <c r="N82" s="1420"/>
      <c r="O82" s="294"/>
      <c r="P82" s="294"/>
      <c r="Q82" s="294"/>
      <c r="R82" s="1198"/>
      <c r="S82" s="1199"/>
      <c r="T82" s="1203"/>
      <c r="U82" s="1203"/>
      <c r="V82" s="1390"/>
      <c r="W82" s="1199"/>
      <c r="X82" s="1199"/>
      <c r="Y82" s="1199"/>
      <c r="Z82" s="293"/>
      <c r="AA82" s="294"/>
      <c r="AB82" s="293"/>
      <c r="AC82" s="294"/>
      <c r="AD82" s="294"/>
      <c r="AE82" s="294"/>
      <c r="AF82" s="294"/>
      <c r="AG82" s="294"/>
      <c r="AH82" s="294"/>
      <c r="AI82" s="1298"/>
      <c r="AJ82" s="1336"/>
    </row>
    <row r="83" spans="1:44" s="1591" customFormat="1" ht="22.5" customHeight="1" x14ac:dyDescent="0.2">
      <c r="A83" s="1576"/>
      <c r="B83" s="1558" t="s">
        <v>556</v>
      </c>
      <c r="C83" s="1577" t="s">
        <v>96</v>
      </c>
      <c r="D83" s="1578" t="s">
        <v>1679</v>
      </c>
      <c r="E83" s="1579">
        <v>2</v>
      </c>
      <c r="F83" s="1580">
        <v>0</v>
      </c>
      <c r="G83" s="1581">
        <v>20</v>
      </c>
      <c r="H83" s="1581"/>
      <c r="I83" s="1582">
        <f>SUM(F83:H83)</f>
        <v>20</v>
      </c>
      <c r="J83" s="840" t="s">
        <v>1416</v>
      </c>
      <c r="K83" s="1583"/>
      <c r="L83" s="1583" t="s">
        <v>1416</v>
      </c>
      <c r="M83" s="1581"/>
      <c r="N83" s="840"/>
      <c r="O83" s="1581"/>
      <c r="P83" s="1581"/>
      <c r="Q83" s="1581"/>
      <c r="R83" s="1584" t="s">
        <v>1416</v>
      </c>
      <c r="S83" s="1585"/>
      <c r="T83" s="1586" t="s">
        <v>1416</v>
      </c>
      <c r="U83" s="1587"/>
      <c r="V83" s="1588"/>
      <c r="W83" s="1589"/>
      <c r="X83" s="1585"/>
      <c r="Y83" s="1589"/>
      <c r="Z83" s="2209" t="s">
        <v>1562</v>
      </c>
      <c r="AA83" s="2210"/>
      <c r="AB83" s="840"/>
      <c r="AC83" s="1581" t="s">
        <v>19</v>
      </c>
      <c r="AD83" s="1581" t="s">
        <v>1674</v>
      </c>
      <c r="AE83" s="1581"/>
      <c r="AF83" s="1581"/>
      <c r="AG83" s="1581"/>
      <c r="AH83" s="1581"/>
      <c r="AI83" s="1590"/>
      <c r="AJ83" s="1579"/>
    </row>
    <row r="84" spans="1:44" s="1282" customFormat="1" ht="36.75" thickBot="1" x14ac:dyDescent="0.25">
      <c r="B84" s="1592" t="s">
        <v>1361</v>
      </c>
      <c r="C84" s="1421" t="s">
        <v>1758</v>
      </c>
      <c r="D84" s="1593" t="s">
        <v>1679</v>
      </c>
      <c r="E84" s="719">
        <v>5</v>
      </c>
      <c r="F84" s="1594"/>
      <c r="G84" s="1168" t="s">
        <v>19</v>
      </c>
      <c r="H84" s="1168"/>
      <c r="I84" s="1386">
        <f>SUM(F84:H84)</f>
        <v>0</v>
      </c>
      <c r="J84" s="310" t="s">
        <v>19</v>
      </c>
      <c r="K84" s="311" t="s">
        <v>19</v>
      </c>
      <c r="L84" s="311"/>
      <c r="M84" s="311"/>
      <c r="N84" s="310">
        <v>5</v>
      </c>
      <c r="O84" s="1209" t="s">
        <v>575</v>
      </c>
      <c r="P84" s="1209"/>
      <c r="Q84" s="311"/>
      <c r="R84" s="1329" t="s">
        <v>19</v>
      </c>
      <c r="S84" s="1212"/>
      <c r="T84" s="1442"/>
      <c r="U84" s="1442"/>
      <c r="V84" s="1329">
        <v>5</v>
      </c>
      <c r="W84" s="1212" t="s">
        <v>575</v>
      </c>
      <c r="X84" s="1330">
        <v>1</v>
      </c>
      <c r="Y84" s="1330" t="s">
        <v>1681</v>
      </c>
      <c r="Z84" s="310">
        <v>5</v>
      </c>
      <c r="AA84" s="1595" t="s">
        <v>575</v>
      </c>
      <c r="AB84" s="809"/>
      <c r="AC84" s="1209"/>
      <c r="AD84" s="1209"/>
      <c r="AE84" s="1209"/>
      <c r="AF84" s="1209"/>
      <c r="AG84" s="1209"/>
      <c r="AH84" s="1209"/>
      <c r="AI84" s="1434"/>
      <c r="AJ84" s="1435"/>
      <c r="AR84" s="1596" t="s">
        <v>19</v>
      </c>
    </row>
    <row r="85" spans="1:44" s="409" customFormat="1" ht="12.75" thickBot="1" x14ac:dyDescent="0.25">
      <c r="E85" s="1407">
        <f>SUM(E77:E81,E83:E84)</f>
        <v>31</v>
      </c>
      <c r="F85" s="1407">
        <f>SUM(F77:F81,F83:F84)</f>
        <v>98</v>
      </c>
      <c r="G85" s="1407">
        <f>SUM(G77:G81,G83:G84)</f>
        <v>118</v>
      </c>
      <c r="H85" s="1407">
        <f>SUM(H77:H81,H83:H84)</f>
        <v>20</v>
      </c>
      <c r="I85" s="1422">
        <f>SUM(I77:I81,I83:I84)</f>
        <v>236</v>
      </c>
      <c r="J85" s="333"/>
    </row>
  </sheetData>
  <mergeCells count="102">
    <mergeCell ref="R41:Y41"/>
    <mergeCell ref="R42:U42"/>
    <mergeCell ref="V42:Y42"/>
    <mergeCell ref="N75:O75"/>
    <mergeCell ref="P75:Q75"/>
    <mergeCell ref="J57:Q57"/>
    <mergeCell ref="N59:O59"/>
    <mergeCell ref="P59:Q59"/>
    <mergeCell ref="AC1:AP1"/>
    <mergeCell ref="AC2:AP2"/>
    <mergeCell ref="AC3:AP3"/>
    <mergeCell ref="B13:L13"/>
    <mergeCell ref="B17:L17"/>
    <mergeCell ref="J24:Q24"/>
    <mergeCell ref="E25:E26"/>
    <mergeCell ref="F25:H26"/>
    <mergeCell ref="I25:I26"/>
    <mergeCell ref="J25:M25"/>
    <mergeCell ref="N25:Q25"/>
    <mergeCell ref="N26:O26"/>
    <mergeCell ref="P26:Q26"/>
    <mergeCell ref="V26:W26"/>
    <mergeCell ref="X26:Y26"/>
    <mergeCell ref="Z26:AA26"/>
    <mergeCell ref="J41:Q41"/>
    <mergeCell ref="F42:H42"/>
    <mergeCell ref="J42:M42"/>
    <mergeCell ref="N42:Q42"/>
    <mergeCell ref="N43:O43"/>
    <mergeCell ref="P43:Q43"/>
    <mergeCell ref="B12:L12"/>
    <mergeCell ref="B7:L7"/>
    <mergeCell ref="B8:L8"/>
    <mergeCell ref="B9:M9"/>
    <mergeCell ref="B11:L11"/>
    <mergeCell ref="AC4:AP4"/>
    <mergeCell ref="AC5:AP5"/>
    <mergeCell ref="AC6:AP6"/>
    <mergeCell ref="AC8:AP8"/>
    <mergeCell ref="AC12:AP12"/>
    <mergeCell ref="A66:A74"/>
    <mergeCell ref="J73:Q73"/>
    <mergeCell ref="F74:H74"/>
    <mergeCell ref="J74:M74"/>
    <mergeCell ref="N74:Q74"/>
    <mergeCell ref="Z68:AA68"/>
    <mergeCell ref="AB72:AI72"/>
    <mergeCell ref="F58:H58"/>
    <mergeCell ref="J58:M58"/>
    <mergeCell ref="N58:Q58"/>
    <mergeCell ref="R58:U58"/>
    <mergeCell ref="V58:Y58"/>
    <mergeCell ref="Z52:AA52"/>
    <mergeCell ref="AB56:AI56"/>
    <mergeCell ref="AJ56:AJ58"/>
    <mergeCell ref="R57:Y57"/>
    <mergeCell ref="Z57:AA57"/>
    <mergeCell ref="Z58:AA58"/>
    <mergeCell ref="A34:A45"/>
    <mergeCell ref="R24:Y24"/>
    <mergeCell ref="Z24:AA24"/>
    <mergeCell ref="R25:U25"/>
    <mergeCell ref="V25:Y25"/>
    <mergeCell ref="Z25:AA25"/>
    <mergeCell ref="AC13:AP13"/>
    <mergeCell ref="AC15:AP15"/>
    <mergeCell ref="AC16:AP16"/>
    <mergeCell ref="AB23:AI23"/>
    <mergeCell ref="AJ23:AJ25"/>
    <mergeCell ref="AJ26:AJ27"/>
    <mergeCell ref="Z34:AA34"/>
    <mergeCell ref="Z35:AA35"/>
    <mergeCell ref="AR36:AR38"/>
    <mergeCell ref="AB40:AI40"/>
    <mergeCell ref="AJ40:AJ42"/>
    <mergeCell ref="Z41:AA41"/>
    <mergeCell ref="Z42:AA42"/>
    <mergeCell ref="Z36:AA36"/>
    <mergeCell ref="V59:W59"/>
    <mergeCell ref="X59:Y59"/>
    <mergeCell ref="Z59:AA59"/>
    <mergeCell ref="AJ59:AJ60"/>
    <mergeCell ref="AR65:AR67"/>
    <mergeCell ref="Z67:AA67"/>
    <mergeCell ref="V43:W43"/>
    <mergeCell ref="X43:Y43"/>
    <mergeCell ref="Z43:AA43"/>
    <mergeCell ref="AJ43:AJ44"/>
    <mergeCell ref="AR50:AR51"/>
    <mergeCell ref="Z51:AA51"/>
    <mergeCell ref="Z69:AA69"/>
    <mergeCell ref="V75:W75"/>
    <mergeCell ref="X75:Y75"/>
    <mergeCell ref="Z75:AA75"/>
    <mergeCell ref="AJ75:AJ76"/>
    <mergeCell ref="Z83:AA83"/>
    <mergeCell ref="AJ72:AJ74"/>
    <mergeCell ref="R73:Y73"/>
    <mergeCell ref="Z73:AA73"/>
    <mergeCell ref="R74:U74"/>
    <mergeCell ref="V74:Y74"/>
    <mergeCell ref="Z74:AA74"/>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LICENCE CHIMIE</vt:lpstr>
      <vt:lpstr>LICENCE INFORMATIQUE</vt:lpstr>
      <vt:lpstr>LICENCE MATHEMATIQUES</vt:lpstr>
      <vt:lpstr>LICENCE PHYSIQUE</vt:lpstr>
      <vt:lpstr>LICENCE SPI</vt:lpstr>
      <vt:lpstr>LICENCE ST</vt:lpstr>
      <vt:lpstr>LICENCE SV</vt:lpstr>
      <vt:lpstr>L2-L3 MIASHS</vt:lpstr>
      <vt:lpstr>L3 MATH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a-gaschet</dc:creator>
  <cp:lastModifiedBy>Brigitte Leger</cp:lastModifiedBy>
  <cp:lastPrinted>2026-02-27T12:00:03Z</cp:lastPrinted>
  <dcterms:created xsi:type="dcterms:W3CDTF">2025-10-08T15:25:12Z</dcterms:created>
  <dcterms:modified xsi:type="dcterms:W3CDTF">2026-09-01T08:51:12Z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2025-09-21T00:00:00Z</vt:filetime>
  </property>
  <property fmtid="{D5CDD505-2E9C-101B-9397-08002B2CF9AE}" pid="3" name="Creator">
    <vt:lpwstr>Microsoft® Excel® LTSC</vt:lpwstr>
  </property>
  <property fmtid="{D5CDD505-2E9C-101B-9397-08002B2CF9AE}" pid="4" name="LastSaved">
    <vt:filetime>2025-10-08T00:00:00Z</vt:filetime>
  </property>
  <property fmtid="{D5CDD505-2E9C-101B-9397-08002B2CF9AE}" pid="5" name="Producer">
    <vt:lpwstr>Microsoft® Excel® LTSC</vt:lpwstr>
  </property>
</Properties>
</file>